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192.168.2.10\『漁海況』\たくなん海洋観測\2019年観測結果\済\"/>
    </mc:Choice>
  </mc:AlternateContent>
  <xr:revisionPtr revIDLastSave="0" documentId="13_ncr:1_{EA7CB22F-DD36-4C00-9D21-7BC2D80C816E}" xr6:coauthVersionLast="45" xr6:coauthVersionMax="45" xr10:uidLastSave="{00000000-0000-0000-0000-000000000000}"/>
  <bookViews>
    <workbookView xWindow="2700" yWindow="240" windowWidth="16440" windowHeight="14235" firstSheet="1" activeTab="1" xr2:uid="{00000000-000D-0000-FFFF-FFFF00000000}"/>
  </bookViews>
  <sheets>
    <sheet name="入力シート①" sheetId="2" r:id="rId1"/>
    <sheet name="海洋観測速報-基本" sheetId="5" r:id="rId2"/>
    <sheet name="海洋観測速報-印刷用" sheetId="10" r:id="rId3"/>
    <sheet name="予報会議用" sheetId="8" r:id="rId4"/>
    <sheet name="集計表①" sheetId="3" r:id="rId5"/>
    <sheet name="定地水温" sheetId="6" r:id="rId6"/>
    <sheet name="TEISEN10" sheetId="13" r:id="rId7"/>
  </sheets>
  <definedNames>
    <definedName name="_０Ｍ">#REF!</definedName>
    <definedName name="_１００Ｍ">#REF!</definedName>
    <definedName name="_１０Ｍ">#REF!</definedName>
    <definedName name="_１５０Ｍ">#REF!</definedName>
    <definedName name="_１月全測点最大最小">#REF!</definedName>
    <definedName name="_１月全測点平年値">#REF!</definedName>
    <definedName name="_２００Ｍ">#REF!</definedName>
    <definedName name="_２０Ｍ">#REF!</definedName>
    <definedName name="_２月全測点最大最小">#REF!</definedName>
    <definedName name="_２月全測点平年値">#REF!</definedName>
    <definedName name="_３００Ｍ">#REF!</definedName>
    <definedName name="_３０Ｍ">#REF!</definedName>
    <definedName name="_３１平年１月">#REF!</definedName>
    <definedName name="_３１平年２月">#REF!</definedName>
    <definedName name="_３１平年４月">#REF!</definedName>
    <definedName name="_３２平年１０月">TEISEN10!#REF!</definedName>
    <definedName name="_３２平年１月">#REF!</definedName>
    <definedName name="_３２平年２月">#REF!</definedName>
    <definedName name="_３２平年４月">#REF!</definedName>
    <definedName name="_３３平年１０月">TEISEN10!#REF!</definedName>
    <definedName name="_３３平年１月">#REF!</definedName>
    <definedName name="_３３平年２月">#REF!</definedName>
    <definedName name="_３３平年４月">#REF!</definedName>
    <definedName name="_３４平年１０月">TEISEN10!#REF!</definedName>
    <definedName name="_３４平年１月">#REF!</definedName>
    <definedName name="_３４平年２月">#REF!</definedName>
    <definedName name="_３４平年４月">#REF!</definedName>
    <definedName name="_３５平年１０月">TEISEN10!#REF!</definedName>
    <definedName name="_３５平年１月">#REF!</definedName>
    <definedName name="_３５平年２月">#REF!</definedName>
    <definedName name="_３５平年４月">#REF!</definedName>
    <definedName name="_３６平年１０月">TEISEN10!#REF!</definedName>
    <definedName name="_３６平年１月">#REF!</definedName>
    <definedName name="_３６平年２月">#REF!</definedName>
    <definedName name="_３６平年４月">#REF!</definedName>
    <definedName name="_３７平年１０月">TEISEN10!#REF!</definedName>
    <definedName name="_３７平年１月">#REF!</definedName>
    <definedName name="_３７平年２月">#REF!</definedName>
    <definedName name="_３７平年４月">#REF!</definedName>
    <definedName name="_３８平年１月">#REF!</definedName>
    <definedName name="_３８平年２月">#REF!</definedName>
    <definedName name="_３８平年４月">#REF!</definedName>
    <definedName name="_３９平年１月">#REF!</definedName>
    <definedName name="_３９平年２月">#REF!</definedName>
    <definedName name="_３９平年４月">#REF!</definedName>
    <definedName name="_４００Ｍ">#REF!</definedName>
    <definedName name="_４０平年１月">#REF!</definedName>
    <definedName name="_４０平年２月">#REF!</definedName>
    <definedName name="_４０平年４月">#REF!</definedName>
    <definedName name="_４２平年１月">#REF!</definedName>
    <definedName name="_４２平年２月">#REF!</definedName>
    <definedName name="_４２平年４月">#REF!</definedName>
    <definedName name="_４４平年１月">#REF!</definedName>
    <definedName name="_４４平年２月">#REF!</definedName>
    <definedName name="_４４平年４月">#REF!</definedName>
    <definedName name="_４５平年１０月">TEISEN10!#REF!</definedName>
    <definedName name="_４５平年１月">#REF!</definedName>
    <definedName name="_４５平年２月">#REF!</definedName>
    <definedName name="_４５平年４月">#REF!</definedName>
    <definedName name="_４６平年１月">#REF!</definedName>
    <definedName name="_４６平年２月">#REF!</definedName>
    <definedName name="_４６平年４月">#REF!</definedName>
    <definedName name="_４７平年１月">#REF!</definedName>
    <definedName name="_４７平年２月">#REF!</definedName>
    <definedName name="_４７平年４月">#REF!</definedName>
    <definedName name="_４９平年１月">#REF!</definedName>
    <definedName name="_４９平年２月">#REF!</definedName>
    <definedName name="_４９平年４月">#REF!</definedName>
    <definedName name="_４月全測点">#REF!</definedName>
    <definedName name="_４月全測点最大最小">#REF!</definedName>
    <definedName name="_５００Ｍ">#REF!</definedName>
    <definedName name="_５０Ｍ">#REF!</definedName>
    <definedName name="_５３平年１月">#REF!</definedName>
    <definedName name="_５３平年２月">#REF!</definedName>
    <definedName name="_５３平年４月">#REF!</definedName>
    <definedName name="_５４平年１０月">TEISEN10!#REF!</definedName>
    <definedName name="_５４平年１月">#REF!</definedName>
    <definedName name="_５４平年２月">#REF!</definedName>
    <definedName name="_５４平年４月">#REF!</definedName>
    <definedName name="_５６平年１月">#REF!</definedName>
    <definedName name="_５６平年２月">#REF!</definedName>
    <definedName name="_５６平年４月">#REF!</definedName>
    <definedName name="_５８平年１月">#REF!</definedName>
    <definedName name="_５８平年２月">#REF!</definedName>
    <definedName name="_５８平年４月">#REF!</definedName>
    <definedName name="_６００Ｍ">#REF!</definedName>
    <definedName name="_６４平年１月">#REF!</definedName>
    <definedName name="_６４平年２月">#REF!</definedName>
    <definedName name="_６４平年４月">#REF!</definedName>
    <definedName name="_６６平年１月">#REF!</definedName>
    <definedName name="_６６平年２月">#REF!</definedName>
    <definedName name="_６６平年４月">#REF!</definedName>
    <definedName name="_７５Ｍ">#REF!</definedName>
    <definedName name="_７５平年１月">#REF!</definedName>
    <definedName name="_７５平年２月">#REF!</definedName>
    <definedName name="_７５平年４月">#REF!</definedName>
    <definedName name="_７６平年１月">#REF!</definedName>
    <definedName name="_７６平年２月">#REF!</definedName>
    <definedName name="_７６平年４月">#REF!</definedName>
    <definedName name="_xlnm.Criteria">#REF!</definedName>
    <definedName name="_xlnm.Database">#REF!</definedName>
    <definedName name="m" localSheetId="6">TEISEN10!$AR$93</definedName>
    <definedName name="m">#REF!</definedName>
    <definedName name="_xlnm.Print_Area" localSheetId="6">TEISEN10!$A$182:$K$214</definedName>
    <definedName name="_xlnm.Print_Area" localSheetId="1">'海洋観測速報-基本'!$B$1:$W$70</definedName>
    <definedName name="_xlnm.Print_Area" localSheetId="0">入力シート①!$A$1:$N$20</definedName>
    <definedName name="XCtbtbDELrt">TEISEN10!$AR$1</definedName>
    <definedName name="平年差３７">#REF!</definedName>
    <definedName name="流向">#REF!</definedName>
    <definedName name="流速">#REF!</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57" i="5" l="1"/>
  <c r="AC57" i="5"/>
  <c r="AE57" i="5"/>
  <c r="AG57" i="5"/>
  <c r="AI57" i="5"/>
  <c r="AK57" i="5"/>
  <c r="AM57" i="5"/>
  <c r="AO57" i="5"/>
  <c r="AQ57" i="5"/>
  <c r="AS57" i="5"/>
  <c r="AA66" i="5"/>
  <c r="AC66" i="5"/>
  <c r="AE66" i="5"/>
  <c r="AG66" i="5"/>
  <c r="AI66" i="5"/>
  <c r="AK66" i="5"/>
  <c r="AM66" i="5"/>
  <c r="AO66" i="5"/>
  <c r="AQ66" i="5"/>
  <c r="AS66" i="5"/>
  <c r="AA67" i="5"/>
  <c r="AC67" i="5"/>
  <c r="AE67" i="5"/>
  <c r="AG67" i="5"/>
  <c r="AI67" i="5"/>
  <c r="AK67" i="5"/>
  <c r="AM67" i="5"/>
  <c r="AO67" i="5"/>
  <c r="AQ67" i="5"/>
  <c r="AS67" i="5"/>
  <c r="C39" i="8"/>
  <c r="C31" i="8"/>
  <c r="C35" i="8"/>
  <c r="C36" i="8"/>
  <c r="C37" i="8"/>
  <c r="C33" i="8"/>
  <c r="C34" i="8"/>
  <c r="C32" i="8"/>
  <c r="G31" i="8"/>
  <c r="H31" i="8"/>
  <c r="G32" i="8"/>
  <c r="H32" i="8"/>
  <c r="G33" i="8"/>
  <c r="H33" i="8"/>
  <c r="G34" i="8"/>
  <c r="H34" i="8"/>
  <c r="G35" i="8"/>
  <c r="H35" i="8"/>
  <c r="G36" i="8"/>
  <c r="H36" i="8"/>
  <c r="G37" i="8"/>
  <c r="H37" i="8"/>
  <c r="G39" i="8"/>
  <c r="H39" i="8"/>
  <c r="G40" i="8"/>
  <c r="H40" i="8"/>
  <c r="G41" i="8"/>
  <c r="H41" i="8"/>
  <c r="G42" i="8"/>
  <c r="H42" i="8"/>
  <c r="G43" i="8"/>
  <c r="H43" i="8"/>
  <c r="G44" i="8"/>
  <c r="H44" i="8"/>
  <c r="G45" i="8"/>
  <c r="H45" i="8"/>
  <c r="N45" i="8"/>
  <c r="M45" i="8"/>
  <c r="K45" i="8"/>
  <c r="J45" i="8"/>
  <c r="I45" i="8"/>
  <c r="F45" i="8"/>
  <c r="E45" i="8"/>
  <c r="D45" i="8"/>
  <c r="C45" i="8"/>
  <c r="N44" i="8"/>
  <c r="M44" i="8"/>
  <c r="K44" i="8"/>
  <c r="J44" i="8"/>
  <c r="I44" i="8"/>
  <c r="F44" i="8"/>
  <c r="E44" i="8"/>
  <c r="D44" i="8"/>
  <c r="C44" i="8"/>
  <c r="N43" i="8"/>
  <c r="M43" i="8"/>
  <c r="K43" i="8"/>
  <c r="J43" i="8"/>
  <c r="I43" i="8"/>
  <c r="F43" i="8"/>
  <c r="E43" i="8"/>
  <c r="D43" i="8"/>
  <c r="C43" i="8"/>
  <c r="N42" i="8"/>
  <c r="M42" i="8"/>
  <c r="K42" i="8"/>
  <c r="J42" i="8"/>
  <c r="I42" i="8"/>
  <c r="F42" i="8"/>
  <c r="E42" i="8"/>
  <c r="D42" i="8"/>
  <c r="C42" i="8"/>
  <c r="N41" i="8"/>
  <c r="M41" i="8"/>
  <c r="K41" i="8"/>
  <c r="J41" i="8"/>
  <c r="I41" i="8"/>
  <c r="F41" i="8"/>
  <c r="E41" i="8"/>
  <c r="D41" i="8"/>
  <c r="C41" i="8"/>
  <c r="N40" i="8"/>
  <c r="M40" i="8"/>
  <c r="K40" i="8"/>
  <c r="J40" i="8"/>
  <c r="I40" i="8"/>
  <c r="F40" i="8"/>
  <c r="E40" i="8"/>
  <c r="D40" i="8"/>
  <c r="C40" i="8"/>
  <c r="N39" i="8"/>
  <c r="M39" i="8"/>
  <c r="K39" i="8"/>
  <c r="J39" i="8"/>
  <c r="I39" i="8"/>
  <c r="F39" i="8"/>
  <c r="E39" i="8"/>
  <c r="D39" i="8"/>
  <c r="N37" i="8"/>
  <c r="M37" i="8"/>
  <c r="K37" i="8"/>
  <c r="J37" i="8"/>
  <c r="I37" i="8"/>
  <c r="F37" i="8"/>
  <c r="E37" i="8"/>
  <c r="D37" i="8"/>
  <c r="N36" i="8"/>
  <c r="M36" i="8"/>
  <c r="K36" i="8"/>
  <c r="J36" i="8"/>
  <c r="I36" i="8"/>
  <c r="F36" i="8"/>
  <c r="E36" i="8"/>
  <c r="D36" i="8"/>
  <c r="N35" i="8"/>
  <c r="M35" i="8"/>
  <c r="K35" i="8"/>
  <c r="J35" i="8"/>
  <c r="I35" i="8"/>
  <c r="F35" i="8"/>
  <c r="E35" i="8"/>
  <c r="D35" i="8"/>
  <c r="N34" i="8"/>
  <c r="M34" i="8"/>
  <c r="K34" i="8"/>
  <c r="J34" i="8"/>
  <c r="I34" i="8"/>
  <c r="F34" i="8"/>
  <c r="E34" i="8"/>
  <c r="D34" i="8"/>
  <c r="N33" i="8"/>
  <c r="M33" i="8"/>
  <c r="K33" i="8"/>
  <c r="J33" i="8"/>
  <c r="I33" i="8"/>
  <c r="F33" i="8"/>
  <c r="E33" i="8"/>
  <c r="D33" i="8"/>
  <c r="N32" i="8"/>
  <c r="M32" i="8"/>
  <c r="K32" i="8"/>
  <c r="J32" i="8"/>
  <c r="I32" i="8"/>
  <c r="F32" i="8"/>
  <c r="E32" i="8"/>
  <c r="D32" i="8"/>
  <c r="N31" i="8"/>
  <c r="M31" i="8"/>
  <c r="K31" i="8"/>
  <c r="J31" i="8"/>
  <c r="I31" i="8"/>
  <c r="F31" i="8"/>
  <c r="E31" i="8"/>
  <c r="D31" i="8"/>
  <c r="L26" i="8"/>
  <c r="K26" i="8"/>
  <c r="I26" i="8"/>
  <c r="H26" i="8"/>
  <c r="G26" i="8"/>
  <c r="F26" i="8"/>
  <c r="E26" i="8"/>
  <c r="D26" i="8"/>
  <c r="C26" i="8"/>
  <c r="L25" i="8"/>
  <c r="K25" i="8"/>
  <c r="I25" i="8"/>
  <c r="H25" i="8"/>
  <c r="G25" i="8"/>
  <c r="F25" i="8"/>
  <c r="E25" i="8"/>
  <c r="D25" i="8"/>
  <c r="C25" i="8"/>
  <c r="L24" i="8"/>
  <c r="K24" i="8"/>
  <c r="I24" i="8"/>
  <c r="H24" i="8"/>
  <c r="G24" i="8"/>
  <c r="F24" i="8"/>
  <c r="E24" i="8"/>
  <c r="D24" i="8"/>
  <c r="C24" i="8"/>
  <c r="L23" i="8"/>
  <c r="K23" i="8"/>
  <c r="I23" i="8"/>
  <c r="H23" i="8"/>
  <c r="G23" i="8"/>
  <c r="F23" i="8"/>
  <c r="E23" i="8"/>
  <c r="D23" i="8"/>
  <c r="C23" i="8"/>
  <c r="L22" i="8"/>
  <c r="K22" i="8"/>
  <c r="I22" i="8"/>
  <c r="H22" i="8"/>
  <c r="G22" i="8"/>
  <c r="F22" i="8"/>
  <c r="E22" i="8"/>
  <c r="D22" i="8"/>
  <c r="C22" i="8"/>
  <c r="L21" i="8"/>
  <c r="K21" i="8"/>
  <c r="I21" i="8"/>
  <c r="H21" i="8"/>
  <c r="G21" i="8"/>
  <c r="F21" i="8"/>
  <c r="E21" i="8"/>
  <c r="D21" i="8"/>
  <c r="C21" i="8"/>
  <c r="L20" i="8"/>
  <c r="K20" i="8"/>
  <c r="I20" i="8"/>
  <c r="H20" i="8"/>
  <c r="G20" i="8"/>
  <c r="F20" i="8"/>
  <c r="E20" i="8"/>
  <c r="D20" i="8"/>
  <c r="C20" i="8"/>
  <c r="L18" i="8"/>
  <c r="K18" i="8"/>
  <c r="I18" i="8"/>
  <c r="H18" i="8"/>
  <c r="G18" i="8"/>
  <c r="F18" i="8"/>
  <c r="E18" i="8"/>
  <c r="D18" i="8"/>
  <c r="C18" i="8"/>
  <c r="L17" i="8"/>
  <c r="K17" i="8"/>
  <c r="I17" i="8"/>
  <c r="H17" i="8"/>
  <c r="G17" i="8"/>
  <c r="F17" i="8"/>
  <c r="E17" i="8"/>
  <c r="D17" i="8"/>
  <c r="C17" i="8"/>
  <c r="L16" i="8"/>
  <c r="K16" i="8"/>
  <c r="I16" i="8"/>
  <c r="H16" i="8"/>
  <c r="G16" i="8"/>
  <c r="F16" i="8"/>
  <c r="E16" i="8"/>
  <c r="D16" i="8"/>
  <c r="C16" i="8"/>
  <c r="L15" i="8"/>
  <c r="K15" i="8"/>
  <c r="I15" i="8"/>
  <c r="H15" i="8"/>
  <c r="G15" i="8"/>
  <c r="F15" i="8"/>
  <c r="E15" i="8"/>
  <c r="D15" i="8"/>
  <c r="C15" i="8"/>
  <c r="L14" i="8"/>
  <c r="K14" i="8"/>
  <c r="I14" i="8"/>
  <c r="H14" i="8"/>
  <c r="G14" i="8"/>
  <c r="F14" i="8"/>
  <c r="E14" i="8"/>
  <c r="D14" i="8"/>
  <c r="C14" i="8"/>
  <c r="L13" i="8"/>
  <c r="K13" i="8"/>
  <c r="I13" i="8"/>
  <c r="H13" i="8"/>
  <c r="G13" i="8"/>
  <c r="F13" i="8"/>
  <c r="E13" i="8"/>
  <c r="D13" i="8"/>
  <c r="C13" i="8"/>
  <c r="L12" i="8"/>
  <c r="K12" i="8"/>
  <c r="I12" i="8"/>
  <c r="H12" i="8"/>
  <c r="G12" i="8"/>
  <c r="F12" i="8"/>
  <c r="E12" i="8"/>
  <c r="D12" i="8"/>
  <c r="C12" i="8"/>
  <c r="AA51" i="5"/>
  <c r="AA63" i="5" s="1"/>
  <c r="AC50" i="5"/>
  <c r="AC62" i="5" s="1"/>
  <c r="AS53" i="5"/>
  <c r="AS65" i="5" s="1"/>
  <c r="AQ53" i="5"/>
  <c r="AQ65" i="5" s="1"/>
  <c r="AO53" i="5"/>
  <c r="AO65" i="5" s="1"/>
  <c r="AM53" i="5"/>
  <c r="AM65" i="5" s="1"/>
  <c r="AK53" i="5"/>
  <c r="AK65" i="5" s="1"/>
  <c r="AI53" i="5"/>
  <c r="AI65" i="5" s="1"/>
  <c r="AG53" i="5"/>
  <c r="AG65" i="5" s="1"/>
  <c r="AE53" i="5"/>
  <c r="AE65" i="5" s="1"/>
  <c r="AC53" i="5"/>
  <c r="AC65" i="5" s="1"/>
  <c r="AS52" i="5"/>
  <c r="AS64" i="5" s="1"/>
  <c r="AQ52" i="5"/>
  <c r="AQ64" i="5" s="1"/>
  <c r="AO52" i="5"/>
  <c r="AO64" i="5" s="1"/>
  <c r="AM52" i="5"/>
  <c r="AM64" i="5" s="1"/>
  <c r="AK52" i="5"/>
  <c r="AK64" i="5" s="1"/>
  <c r="AI52" i="5"/>
  <c r="AI64" i="5" s="1"/>
  <c r="AG52" i="5"/>
  <c r="AG64" i="5" s="1"/>
  <c r="AE52" i="5"/>
  <c r="AE64" i="5" s="1"/>
  <c r="AC52" i="5"/>
  <c r="AC64" i="5" s="1"/>
  <c r="AS51" i="5"/>
  <c r="AS63" i="5" s="1"/>
  <c r="AQ51" i="5"/>
  <c r="AQ63" i="5" s="1"/>
  <c r="AO51" i="5"/>
  <c r="AO63" i="5" s="1"/>
  <c r="AM51" i="5"/>
  <c r="AM63" i="5" s="1"/>
  <c r="AK51" i="5"/>
  <c r="AK63" i="5" s="1"/>
  <c r="AI51" i="5"/>
  <c r="AI63" i="5" s="1"/>
  <c r="AG51" i="5"/>
  <c r="AG63" i="5" s="1"/>
  <c r="AE51" i="5"/>
  <c r="AE63" i="5" s="1"/>
  <c r="AC51" i="5"/>
  <c r="AC63" i="5" s="1"/>
  <c r="AS50" i="5"/>
  <c r="AS62" i="5" s="1"/>
  <c r="AQ50" i="5"/>
  <c r="AQ62" i="5" s="1"/>
  <c r="AO50" i="5"/>
  <c r="AO62" i="5" s="1"/>
  <c r="AM50" i="5"/>
  <c r="AM62" i="5" s="1"/>
  <c r="AK50" i="5"/>
  <c r="AK62" i="5" s="1"/>
  <c r="AI50" i="5"/>
  <c r="AI62" i="5" s="1"/>
  <c r="AG50" i="5"/>
  <c r="AG62" i="5" s="1"/>
  <c r="AE50" i="5"/>
  <c r="AE62" i="5" s="1"/>
  <c r="AS49" i="5"/>
  <c r="AS61" i="5" s="1"/>
  <c r="AQ49" i="5"/>
  <c r="AQ61" i="5" s="1"/>
  <c r="AO49" i="5"/>
  <c r="AO61" i="5" s="1"/>
  <c r="AM49" i="5"/>
  <c r="AM61" i="5" s="1"/>
  <c r="AK49" i="5"/>
  <c r="AK61" i="5" s="1"/>
  <c r="AI49" i="5"/>
  <c r="AI61" i="5" s="1"/>
  <c r="AG49" i="5"/>
  <c r="AG61" i="5" s="1"/>
  <c r="AE49" i="5"/>
  <c r="AE61" i="5" s="1"/>
  <c r="AC49" i="5"/>
  <c r="AC61" i="5" s="1"/>
  <c r="AS48" i="5"/>
  <c r="AS60" i="5" s="1"/>
  <c r="AQ48" i="5"/>
  <c r="AQ60" i="5" s="1"/>
  <c r="AO48" i="5"/>
  <c r="AO60" i="5" s="1"/>
  <c r="AM48" i="5"/>
  <c r="AM60" i="5" s="1"/>
  <c r="AK48" i="5"/>
  <c r="AK60" i="5" s="1"/>
  <c r="AI48" i="5"/>
  <c r="AI60" i="5" s="1"/>
  <c r="AG48" i="5"/>
  <c r="AG60" i="5" s="1"/>
  <c r="AE48" i="5"/>
  <c r="AE60" i="5" s="1"/>
  <c r="AC48" i="5"/>
  <c r="AC60" i="5" s="1"/>
  <c r="AA48" i="5"/>
  <c r="AA60" i="5" s="1"/>
  <c r="AA49" i="5"/>
  <c r="AA61" i="5" s="1"/>
  <c r="AA50" i="5"/>
  <c r="AA62" i="5" s="1"/>
  <c r="AA52" i="5"/>
  <c r="AA64" i="5" s="1"/>
  <c r="AA53" i="5"/>
  <c r="AA65" i="5" s="1"/>
  <c r="AS55" i="5"/>
  <c r="AQ55" i="5"/>
  <c r="AO55" i="5"/>
  <c r="AM55" i="5"/>
  <c r="AK55" i="5"/>
  <c r="AI55" i="5"/>
  <c r="AG55" i="5"/>
  <c r="AE55" i="5"/>
  <c r="AC55" i="5"/>
  <c r="AA55" i="5"/>
  <c r="AS54" i="5"/>
  <c r="AQ54" i="5"/>
  <c r="AO54" i="5"/>
  <c r="AM54" i="5"/>
  <c r="AK54" i="5"/>
  <c r="AI54" i="5"/>
  <c r="AG54" i="5"/>
  <c r="AE54" i="5"/>
  <c r="AC54" i="5"/>
  <c r="AA54" i="5"/>
  <c r="AS45" i="5"/>
  <c r="AQ45" i="5"/>
  <c r="AO45" i="5"/>
  <c r="AM45" i="5"/>
  <c r="AK45" i="5"/>
  <c r="AI45" i="5"/>
  <c r="AG45" i="5"/>
  <c r="AE45" i="5"/>
  <c r="AC45" i="5"/>
  <c r="AA45" i="5"/>
  <c r="V50" i="5"/>
  <c r="V51" i="5"/>
  <c r="V52" i="5"/>
  <c r="D54" i="5"/>
  <c r="G9" i="3"/>
  <c r="F37" i="3" l="1"/>
  <c r="F7" i="3"/>
  <c r="F8" i="3"/>
  <c r="F9" i="3"/>
  <c r="F10" i="3"/>
  <c r="F11" i="3"/>
  <c r="F12" i="3"/>
  <c r="F13" i="3"/>
  <c r="F14" i="3"/>
  <c r="F15" i="3"/>
  <c r="F16" i="3"/>
  <c r="F17" i="3"/>
  <c r="F18" i="3"/>
  <c r="F19" i="3"/>
  <c r="G7" i="3"/>
  <c r="G8" i="3"/>
  <c r="G10" i="3"/>
  <c r="G11" i="3"/>
  <c r="G12" i="3"/>
  <c r="G13" i="3"/>
  <c r="G14" i="3"/>
  <c r="G15" i="3"/>
  <c r="G16" i="3"/>
  <c r="G17" i="3"/>
  <c r="G18" i="3"/>
  <c r="G19" i="3"/>
  <c r="H7" i="3"/>
  <c r="H8" i="3"/>
  <c r="H9" i="3"/>
  <c r="H10" i="3"/>
  <c r="H11" i="3"/>
  <c r="H12" i="3"/>
  <c r="H13" i="3"/>
  <c r="H14" i="3"/>
  <c r="H15" i="3"/>
  <c r="H16" i="3"/>
  <c r="H17" i="3"/>
  <c r="H18" i="3"/>
  <c r="H19" i="3"/>
  <c r="I7" i="3"/>
  <c r="I8" i="3"/>
  <c r="I9" i="3"/>
  <c r="I10" i="3"/>
  <c r="I11" i="3"/>
  <c r="I12" i="3"/>
  <c r="I13" i="3"/>
  <c r="I14" i="3"/>
  <c r="I15" i="3"/>
  <c r="I16" i="3"/>
  <c r="I17" i="3"/>
  <c r="I18" i="3"/>
  <c r="I19" i="3"/>
  <c r="G37" i="3"/>
  <c r="H37" i="3"/>
  <c r="I37" i="3"/>
  <c r="F38" i="3"/>
  <c r="G38" i="3"/>
  <c r="H38" i="3"/>
  <c r="I38" i="3"/>
  <c r="F39" i="3"/>
  <c r="G39" i="3"/>
  <c r="H39" i="3"/>
  <c r="I39" i="3"/>
  <c r="F40" i="3"/>
  <c r="G40" i="3"/>
  <c r="H40" i="3"/>
  <c r="I40" i="3"/>
  <c r="F41" i="3"/>
  <c r="G41" i="3"/>
  <c r="H41" i="3"/>
  <c r="I41" i="3"/>
  <c r="F42" i="3"/>
  <c r="G42" i="3"/>
  <c r="H42" i="3"/>
  <c r="I42" i="3"/>
  <c r="F43" i="3"/>
  <c r="G43" i="3"/>
  <c r="H43" i="3"/>
  <c r="I43" i="3"/>
  <c r="F44" i="3"/>
  <c r="G44" i="3"/>
  <c r="H44" i="3"/>
  <c r="I44" i="3"/>
  <c r="F45" i="3"/>
  <c r="G45" i="3"/>
  <c r="H45" i="3"/>
  <c r="I45" i="3"/>
  <c r="F46" i="3"/>
  <c r="G46" i="3"/>
  <c r="H46" i="3"/>
  <c r="I46" i="3"/>
  <c r="F47" i="3"/>
  <c r="G47" i="3"/>
  <c r="H47" i="3"/>
  <c r="I47" i="3"/>
  <c r="F48" i="3"/>
  <c r="G48" i="3"/>
  <c r="H48" i="3"/>
  <c r="I48" i="3"/>
  <c r="F49" i="3"/>
  <c r="G49" i="3"/>
  <c r="H49" i="3"/>
  <c r="I49" i="3"/>
  <c r="F67" i="3"/>
  <c r="E67" i="3"/>
  <c r="V53" i="5" l="1"/>
  <c r="T53" i="5"/>
  <c r="P53" i="5"/>
  <c r="D55" i="5"/>
  <c r="D53" i="5"/>
  <c r="D52" i="5"/>
  <c r="D51" i="5"/>
  <c r="D50" i="5"/>
  <c r="D49" i="5"/>
  <c r="D48" i="5"/>
  <c r="B35" i="6"/>
  <c r="D228" i="3"/>
  <c r="F228" i="3"/>
  <c r="W692" i="3"/>
  <c r="X692" i="3"/>
  <c r="Y692" i="3"/>
  <c r="W693" i="3"/>
  <c r="X693" i="3"/>
  <c r="Y693" i="3"/>
  <c r="W695" i="3"/>
  <c r="X695" i="3"/>
  <c r="Y695" i="3"/>
  <c r="W722" i="3"/>
  <c r="X722" i="3"/>
  <c r="Y722" i="3"/>
  <c r="W723" i="3"/>
  <c r="X723" i="3"/>
  <c r="Y723" i="3"/>
  <c r="W725" i="3"/>
  <c r="X725" i="3"/>
  <c r="Y725" i="3"/>
  <c r="W752" i="3"/>
  <c r="X752" i="3"/>
  <c r="Y752" i="3"/>
  <c r="W753" i="3"/>
  <c r="X753" i="3"/>
  <c r="Y753" i="3"/>
  <c r="W755" i="3"/>
  <c r="X755" i="3"/>
  <c r="Y755" i="3"/>
  <c r="W782" i="3"/>
  <c r="X782" i="3"/>
  <c r="Y782" i="3"/>
  <c r="W783" i="3"/>
  <c r="X783" i="3"/>
  <c r="Y783" i="3"/>
  <c r="W785" i="3"/>
  <c r="X785" i="3"/>
  <c r="Y785" i="3"/>
  <c r="W812" i="3"/>
  <c r="X812" i="3"/>
  <c r="Y812" i="3"/>
  <c r="W813" i="3"/>
  <c r="X813" i="3"/>
  <c r="Y813" i="3"/>
  <c r="W815" i="3"/>
  <c r="X815" i="3"/>
  <c r="Y815" i="3"/>
  <c r="W662" i="3"/>
  <c r="X662" i="3"/>
  <c r="Y662" i="3"/>
  <c r="W663" i="3"/>
  <c r="X663" i="3"/>
  <c r="Y663" i="3"/>
  <c r="W665" i="3"/>
  <c r="X665" i="3"/>
  <c r="Y665" i="3"/>
  <c r="W632" i="3"/>
  <c r="X632" i="3"/>
  <c r="Y632" i="3"/>
  <c r="W633" i="3"/>
  <c r="X633" i="3"/>
  <c r="Y633" i="3"/>
  <c r="W635" i="3"/>
  <c r="X635" i="3"/>
  <c r="Y635" i="3"/>
  <c r="W605" i="3"/>
  <c r="X605" i="3"/>
  <c r="Y605" i="3"/>
  <c r="W602" i="3"/>
  <c r="X602" i="3"/>
  <c r="Y602" i="3"/>
  <c r="W603" i="3"/>
  <c r="X603" i="3"/>
  <c r="Y603" i="3"/>
  <c r="W575" i="3"/>
  <c r="X575" i="3"/>
  <c r="Y575" i="3"/>
  <c r="W572" i="3"/>
  <c r="X572" i="3"/>
  <c r="Y572" i="3"/>
  <c r="W573" i="3"/>
  <c r="X573" i="3"/>
  <c r="Y573" i="3"/>
  <c r="W545" i="3"/>
  <c r="X545" i="3"/>
  <c r="Y545" i="3"/>
  <c r="W542" i="3"/>
  <c r="X542" i="3"/>
  <c r="Y542" i="3"/>
  <c r="W543" i="3"/>
  <c r="X543" i="3"/>
  <c r="Y543" i="3"/>
  <c r="W512" i="3"/>
  <c r="X512" i="3"/>
  <c r="Y512" i="3"/>
  <c r="W513" i="3"/>
  <c r="X513" i="3"/>
  <c r="Y513" i="3"/>
  <c r="W515" i="3"/>
  <c r="X515" i="3"/>
  <c r="Y515" i="3"/>
  <c r="W482" i="3"/>
  <c r="X482" i="3"/>
  <c r="Y482" i="3"/>
  <c r="W483" i="3"/>
  <c r="X483" i="3"/>
  <c r="Y483" i="3"/>
  <c r="W452" i="3"/>
  <c r="X452" i="3"/>
  <c r="Y452" i="3"/>
  <c r="Z452" i="3"/>
  <c r="W453" i="3"/>
  <c r="X453" i="3"/>
  <c r="Y453" i="3"/>
  <c r="Z453" i="3"/>
  <c r="W425" i="3"/>
  <c r="X425" i="3"/>
  <c r="Y425" i="3"/>
  <c r="W422" i="3"/>
  <c r="X422" i="3"/>
  <c r="Y422" i="3"/>
  <c r="W423" i="3"/>
  <c r="X423" i="3"/>
  <c r="Y423" i="3"/>
  <c r="W395" i="3"/>
  <c r="X395" i="3"/>
  <c r="Y395" i="3"/>
  <c r="W392" i="3"/>
  <c r="X392" i="3"/>
  <c r="Y392" i="3"/>
  <c r="W393" i="3"/>
  <c r="X393" i="3"/>
  <c r="Y393" i="3"/>
  <c r="W365" i="3"/>
  <c r="X365" i="3"/>
  <c r="Y365" i="3"/>
  <c r="W362" i="3"/>
  <c r="X362" i="3"/>
  <c r="Y362" i="3"/>
  <c r="W363" i="3"/>
  <c r="X363" i="3"/>
  <c r="Y363" i="3"/>
  <c r="W335" i="3"/>
  <c r="X335" i="3"/>
  <c r="Y335" i="3"/>
  <c r="W332" i="3"/>
  <c r="X332" i="3"/>
  <c r="Y332" i="3"/>
  <c r="W333" i="3"/>
  <c r="X333" i="3"/>
  <c r="Y333" i="3"/>
  <c r="W305" i="3"/>
  <c r="X305" i="3"/>
  <c r="Y305" i="3"/>
  <c r="W302" i="3"/>
  <c r="X302" i="3"/>
  <c r="Y302" i="3"/>
  <c r="W303" i="3"/>
  <c r="X303" i="3"/>
  <c r="Y303" i="3"/>
  <c r="W275" i="3"/>
  <c r="X275" i="3"/>
  <c r="Y275" i="3"/>
  <c r="W272" i="3"/>
  <c r="X272" i="3"/>
  <c r="Y272" i="3"/>
  <c r="W273" i="3"/>
  <c r="X273" i="3"/>
  <c r="Y273" i="3"/>
  <c r="W245" i="3"/>
  <c r="X245" i="3"/>
  <c r="Y245" i="3"/>
  <c r="W242" i="3"/>
  <c r="X242" i="3"/>
  <c r="Y242" i="3"/>
  <c r="W243" i="3"/>
  <c r="X243" i="3"/>
  <c r="Y243" i="3"/>
  <c r="W215" i="3"/>
  <c r="X215" i="3"/>
  <c r="Y215" i="3"/>
  <c r="W212" i="3"/>
  <c r="X212" i="3"/>
  <c r="Y212" i="3"/>
  <c r="W213" i="3"/>
  <c r="X213" i="3"/>
  <c r="Y213" i="3"/>
  <c r="W185" i="3"/>
  <c r="X185" i="3"/>
  <c r="Y185" i="3"/>
  <c r="W182" i="3"/>
  <c r="X182" i="3"/>
  <c r="Y182" i="3"/>
  <c r="W183" i="3"/>
  <c r="X183" i="3"/>
  <c r="Y183" i="3"/>
  <c r="W155" i="3"/>
  <c r="X155" i="3"/>
  <c r="Y155" i="3"/>
  <c r="W152" i="3"/>
  <c r="X152" i="3"/>
  <c r="Y152" i="3"/>
  <c r="W153" i="3"/>
  <c r="X153" i="3"/>
  <c r="Y153" i="3"/>
  <c r="W125" i="3"/>
  <c r="X125" i="3"/>
  <c r="Y125" i="3"/>
  <c r="W122" i="3"/>
  <c r="X122" i="3"/>
  <c r="Y122" i="3"/>
  <c r="W123" i="3"/>
  <c r="X123" i="3"/>
  <c r="Y123" i="3"/>
  <c r="W95" i="3"/>
  <c r="X95" i="3"/>
  <c r="Y95" i="3"/>
  <c r="W92" i="3"/>
  <c r="X92" i="3"/>
  <c r="Y92" i="3"/>
  <c r="W93" i="3"/>
  <c r="X93" i="3"/>
  <c r="Y93" i="3"/>
  <c r="W63" i="3"/>
  <c r="X63" i="3"/>
  <c r="Y63" i="3"/>
  <c r="W62" i="3"/>
  <c r="X62" i="3"/>
  <c r="Y62" i="3"/>
  <c r="W35" i="3"/>
  <c r="X35" i="3"/>
  <c r="Y35" i="3"/>
  <c r="W32" i="3"/>
  <c r="X32" i="3"/>
  <c r="Y32" i="3"/>
  <c r="W33" i="3"/>
  <c r="X33" i="3"/>
  <c r="Y33" i="3"/>
  <c r="W5" i="3"/>
  <c r="X5" i="3"/>
  <c r="Y5" i="3"/>
  <c r="W2" i="3"/>
  <c r="X2" i="3"/>
  <c r="Y2" i="3"/>
  <c r="D101" i="3"/>
  <c r="F101" i="3"/>
  <c r="D76" i="3"/>
  <c r="F76" i="3"/>
  <c r="D106" i="3"/>
  <c r="F106" i="3"/>
  <c r="D196" i="3"/>
  <c r="F196" i="3"/>
  <c r="D226" i="3"/>
  <c r="F226" i="3"/>
  <c r="D496" i="3"/>
  <c r="F496" i="3"/>
  <c r="D556" i="3"/>
  <c r="F556" i="3"/>
  <c r="D77" i="3"/>
  <c r="F77" i="3"/>
  <c r="D107" i="3"/>
  <c r="F107" i="3"/>
  <c r="D197" i="3"/>
  <c r="F197" i="3"/>
  <c r="D227" i="3"/>
  <c r="F227" i="3"/>
  <c r="D497" i="3"/>
  <c r="F497" i="3"/>
  <c r="D557" i="3"/>
  <c r="F557" i="3"/>
  <c r="D78" i="3"/>
  <c r="F78" i="3"/>
  <c r="D108" i="3"/>
  <c r="F108" i="3"/>
  <c r="D198" i="3"/>
  <c r="F198" i="3"/>
  <c r="D498" i="3"/>
  <c r="F498" i="3"/>
  <c r="D558" i="3"/>
  <c r="F558" i="3"/>
  <c r="H53" i="5"/>
  <c r="F53" i="5"/>
  <c r="F52" i="5"/>
  <c r="N52" i="5"/>
  <c r="K16" i="13"/>
  <c r="K15" i="13"/>
  <c r="K14" i="13"/>
  <c r="K13" i="13"/>
  <c r="K12" i="13"/>
  <c r="K11" i="13"/>
  <c r="K10" i="13"/>
  <c r="K9" i="13"/>
  <c r="K8" i="13"/>
  <c r="K7" i="13"/>
  <c r="K6" i="13"/>
  <c r="K5" i="13"/>
  <c r="K4" i="13"/>
  <c r="K19" i="13"/>
  <c r="K18" i="13"/>
  <c r="K3" i="13"/>
  <c r="K34" i="13"/>
  <c r="K33" i="13"/>
  <c r="K32" i="13"/>
  <c r="K31" i="13"/>
  <c r="K30" i="13"/>
  <c r="K29" i="13"/>
  <c r="K28" i="13"/>
  <c r="K27" i="13"/>
  <c r="K26" i="13"/>
  <c r="K25" i="13"/>
  <c r="K24" i="13"/>
  <c r="K23" i="13"/>
  <c r="K22" i="13"/>
  <c r="K37" i="13"/>
  <c r="K36" i="13"/>
  <c r="K21" i="13"/>
  <c r="K52" i="13"/>
  <c r="K51" i="13"/>
  <c r="K50" i="13"/>
  <c r="K49" i="13"/>
  <c r="K48" i="13"/>
  <c r="K47" i="13"/>
  <c r="K46" i="13"/>
  <c r="K45" i="13"/>
  <c r="K44" i="13"/>
  <c r="K43" i="13"/>
  <c r="K42" i="13"/>
  <c r="K41" i="13"/>
  <c r="K40" i="13"/>
  <c r="K55" i="13"/>
  <c r="K54" i="13"/>
  <c r="K39" i="13"/>
  <c r="K70" i="13"/>
  <c r="K69" i="13"/>
  <c r="K68" i="13"/>
  <c r="K67" i="13"/>
  <c r="K66" i="13"/>
  <c r="K65" i="13"/>
  <c r="K64" i="13"/>
  <c r="K63" i="13"/>
  <c r="K62" i="13"/>
  <c r="K61" i="13"/>
  <c r="K60" i="13"/>
  <c r="K59" i="13"/>
  <c r="K58" i="13"/>
  <c r="K73" i="13"/>
  <c r="K72" i="13"/>
  <c r="K57" i="13"/>
  <c r="K88" i="13"/>
  <c r="K87" i="13"/>
  <c r="K86" i="13"/>
  <c r="K85" i="13"/>
  <c r="K84" i="13"/>
  <c r="K83" i="13"/>
  <c r="K82" i="13"/>
  <c r="K81" i="13"/>
  <c r="K80" i="13"/>
  <c r="K79" i="13"/>
  <c r="K78" i="13"/>
  <c r="K77" i="13"/>
  <c r="K76" i="13"/>
  <c r="K91" i="13"/>
  <c r="K90" i="13"/>
  <c r="K75" i="13"/>
  <c r="K178" i="13"/>
  <c r="K177" i="13"/>
  <c r="K176" i="13"/>
  <c r="K175" i="13"/>
  <c r="K174" i="13"/>
  <c r="K173" i="13"/>
  <c r="K172" i="13"/>
  <c r="K171" i="13"/>
  <c r="K170" i="13"/>
  <c r="K169" i="13"/>
  <c r="K168" i="13"/>
  <c r="K167" i="13"/>
  <c r="K166" i="13"/>
  <c r="K181" i="13"/>
  <c r="K180" i="13"/>
  <c r="K165" i="13"/>
  <c r="K160" i="13"/>
  <c r="K159" i="13"/>
  <c r="K158" i="13"/>
  <c r="K157" i="13"/>
  <c r="K156" i="13"/>
  <c r="K155" i="13"/>
  <c r="K154" i="13"/>
  <c r="K153" i="13"/>
  <c r="K152" i="13"/>
  <c r="K151" i="13"/>
  <c r="K150" i="13"/>
  <c r="K149" i="13"/>
  <c r="K148" i="13"/>
  <c r="K163" i="13"/>
  <c r="K162" i="13"/>
  <c r="K147" i="13"/>
  <c r="K142" i="13"/>
  <c r="K141" i="13"/>
  <c r="K140" i="13"/>
  <c r="K139" i="13"/>
  <c r="K138" i="13"/>
  <c r="K137" i="13"/>
  <c r="K136" i="13"/>
  <c r="K135" i="13"/>
  <c r="K134" i="13"/>
  <c r="K133" i="13"/>
  <c r="K132" i="13"/>
  <c r="K131" i="13"/>
  <c r="K130" i="13"/>
  <c r="K145" i="13"/>
  <c r="K144" i="13"/>
  <c r="K129" i="13"/>
  <c r="K124" i="13"/>
  <c r="K123" i="13"/>
  <c r="K122" i="13"/>
  <c r="K121" i="13"/>
  <c r="K120" i="13"/>
  <c r="K119" i="13"/>
  <c r="K118" i="13"/>
  <c r="K117" i="13"/>
  <c r="K116" i="13"/>
  <c r="K115" i="13"/>
  <c r="K114" i="13"/>
  <c r="K113" i="13"/>
  <c r="K112" i="13"/>
  <c r="K127" i="13"/>
  <c r="K126" i="13"/>
  <c r="K111" i="13"/>
  <c r="K106" i="13"/>
  <c r="K105" i="13"/>
  <c r="K104" i="13"/>
  <c r="K103" i="13"/>
  <c r="K102" i="13"/>
  <c r="K101" i="13"/>
  <c r="K100" i="13"/>
  <c r="K99" i="13"/>
  <c r="K98" i="13"/>
  <c r="K97" i="13"/>
  <c r="K96" i="13"/>
  <c r="K95" i="13"/>
  <c r="K94" i="13"/>
  <c r="K109" i="13"/>
  <c r="K108" i="13"/>
  <c r="K93" i="13"/>
  <c r="I16" i="13"/>
  <c r="I15" i="13"/>
  <c r="I14" i="13"/>
  <c r="I13" i="13"/>
  <c r="I12" i="13"/>
  <c r="I11" i="13"/>
  <c r="I10" i="13"/>
  <c r="I9" i="13"/>
  <c r="I8" i="13"/>
  <c r="I7" i="13"/>
  <c r="I6" i="13"/>
  <c r="I5" i="13"/>
  <c r="I4" i="13"/>
  <c r="I19" i="13"/>
  <c r="I18" i="13"/>
  <c r="I3" i="13"/>
  <c r="I34" i="13"/>
  <c r="I33" i="13"/>
  <c r="I32" i="13"/>
  <c r="I31" i="13"/>
  <c r="I30" i="13"/>
  <c r="I29" i="13"/>
  <c r="I28" i="13"/>
  <c r="I27" i="13"/>
  <c r="I26" i="13"/>
  <c r="I25" i="13"/>
  <c r="I24" i="13"/>
  <c r="I23" i="13"/>
  <c r="I22" i="13"/>
  <c r="I37" i="13"/>
  <c r="I36" i="13"/>
  <c r="I21" i="13"/>
  <c r="I52" i="13"/>
  <c r="I51" i="13"/>
  <c r="I50" i="13"/>
  <c r="I49" i="13"/>
  <c r="I48" i="13"/>
  <c r="I47" i="13"/>
  <c r="I46" i="13"/>
  <c r="I45" i="13"/>
  <c r="I44" i="13"/>
  <c r="I43" i="13"/>
  <c r="I42" i="13"/>
  <c r="I41" i="13"/>
  <c r="I40" i="13"/>
  <c r="I55" i="13"/>
  <c r="I54" i="13"/>
  <c r="I39" i="13"/>
  <c r="I70" i="13"/>
  <c r="I69" i="13"/>
  <c r="I68" i="13"/>
  <c r="I67" i="13"/>
  <c r="I66" i="13"/>
  <c r="I65" i="13"/>
  <c r="I64" i="13"/>
  <c r="I63" i="13"/>
  <c r="I62" i="13"/>
  <c r="I61" i="13"/>
  <c r="I60" i="13"/>
  <c r="I59" i="13"/>
  <c r="I58" i="13"/>
  <c r="I73" i="13"/>
  <c r="I72" i="13"/>
  <c r="I57" i="13"/>
  <c r="I88" i="13"/>
  <c r="I87" i="13"/>
  <c r="I86" i="13"/>
  <c r="I85" i="13"/>
  <c r="I84" i="13"/>
  <c r="I83" i="13"/>
  <c r="I82" i="13"/>
  <c r="I81" i="13"/>
  <c r="I80" i="13"/>
  <c r="I79" i="13"/>
  <c r="I78" i="13"/>
  <c r="I77" i="13"/>
  <c r="I76" i="13"/>
  <c r="I91" i="13"/>
  <c r="I90" i="13"/>
  <c r="I75" i="13"/>
  <c r="I178" i="13"/>
  <c r="I177" i="13"/>
  <c r="I176" i="13"/>
  <c r="I175" i="13"/>
  <c r="I174" i="13"/>
  <c r="I173" i="13"/>
  <c r="I172" i="13"/>
  <c r="I171" i="13"/>
  <c r="I170" i="13"/>
  <c r="I169" i="13"/>
  <c r="I168" i="13"/>
  <c r="I167" i="13"/>
  <c r="I166" i="13"/>
  <c r="I181" i="13"/>
  <c r="I180" i="13"/>
  <c r="I165" i="13"/>
  <c r="I160" i="13"/>
  <c r="I159" i="13"/>
  <c r="I158" i="13"/>
  <c r="I157" i="13"/>
  <c r="I156" i="13"/>
  <c r="I155" i="13"/>
  <c r="I154" i="13"/>
  <c r="I153" i="13"/>
  <c r="I152" i="13"/>
  <c r="I151" i="13"/>
  <c r="I150" i="13"/>
  <c r="I149" i="13"/>
  <c r="I148" i="13"/>
  <c r="I163" i="13"/>
  <c r="I162" i="13"/>
  <c r="I147" i="13"/>
  <c r="I142" i="13"/>
  <c r="I141" i="13"/>
  <c r="I140" i="13"/>
  <c r="I139" i="13"/>
  <c r="I138" i="13"/>
  <c r="I137" i="13"/>
  <c r="I136" i="13"/>
  <c r="I135" i="13"/>
  <c r="I134" i="13"/>
  <c r="I133" i="13"/>
  <c r="I132" i="13"/>
  <c r="I131" i="13"/>
  <c r="I130" i="13"/>
  <c r="I145" i="13"/>
  <c r="I144" i="13"/>
  <c r="I129" i="13"/>
  <c r="I124" i="13"/>
  <c r="I123" i="13"/>
  <c r="I122" i="13"/>
  <c r="I121" i="13"/>
  <c r="I120" i="13"/>
  <c r="I119" i="13"/>
  <c r="I118" i="13"/>
  <c r="I117" i="13"/>
  <c r="I116" i="13"/>
  <c r="I115" i="13"/>
  <c r="I114" i="13"/>
  <c r="I113" i="13"/>
  <c r="I112" i="13"/>
  <c r="I127" i="13"/>
  <c r="I126" i="13"/>
  <c r="I111" i="13"/>
  <c r="I106" i="13"/>
  <c r="I105" i="13"/>
  <c r="I104" i="13"/>
  <c r="I103" i="13"/>
  <c r="I102" i="13"/>
  <c r="I101" i="13"/>
  <c r="I100" i="13"/>
  <c r="I99" i="13"/>
  <c r="I98" i="13"/>
  <c r="I97" i="13"/>
  <c r="I96" i="13"/>
  <c r="I95" i="13"/>
  <c r="I94" i="13"/>
  <c r="I109" i="13"/>
  <c r="I108" i="13"/>
  <c r="I93" i="13"/>
  <c r="H16" i="13"/>
  <c r="H15" i="13"/>
  <c r="H14" i="13"/>
  <c r="H13" i="13"/>
  <c r="H12" i="13"/>
  <c r="H11" i="13"/>
  <c r="H10" i="13"/>
  <c r="H9" i="13"/>
  <c r="H8" i="13"/>
  <c r="H7" i="13"/>
  <c r="H6" i="13"/>
  <c r="H5" i="13"/>
  <c r="H4" i="13"/>
  <c r="H19" i="13"/>
  <c r="H18" i="13"/>
  <c r="H3" i="13"/>
  <c r="H34" i="13"/>
  <c r="H33" i="13"/>
  <c r="H32" i="13"/>
  <c r="H31" i="13"/>
  <c r="H30" i="13"/>
  <c r="H29" i="13"/>
  <c r="H28" i="13"/>
  <c r="H27" i="13"/>
  <c r="H26" i="13"/>
  <c r="H25" i="13"/>
  <c r="H24" i="13"/>
  <c r="H23" i="13"/>
  <c r="H22" i="13"/>
  <c r="H37" i="13"/>
  <c r="H36" i="13"/>
  <c r="H21" i="13"/>
  <c r="H52" i="13"/>
  <c r="H51" i="13"/>
  <c r="H50" i="13"/>
  <c r="H49" i="13"/>
  <c r="H48" i="13"/>
  <c r="H47" i="13"/>
  <c r="H46" i="13"/>
  <c r="H45" i="13"/>
  <c r="H44" i="13"/>
  <c r="H43" i="13"/>
  <c r="H42" i="13"/>
  <c r="H41" i="13"/>
  <c r="H40" i="13"/>
  <c r="H55" i="13"/>
  <c r="H54" i="13"/>
  <c r="H39" i="13"/>
  <c r="H70" i="13"/>
  <c r="H69" i="13"/>
  <c r="H68" i="13"/>
  <c r="H67" i="13"/>
  <c r="H66" i="13"/>
  <c r="H65" i="13"/>
  <c r="H64" i="13"/>
  <c r="H63" i="13"/>
  <c r="H62" i="13"/>
  <c r="H61" i="13"/>
  <c r="H60" i="13"/>
  <c r="H59" i="13"/>
  <c r="H58" i="13"/>
  <c r="H73" i="13"/>
  <c r="H72" i="13"/>
  <c r="H57" i="13"/>
  <c r="H88" i="13"/>
  <c r="H87" i="13"/>
  <c r="H86" i="13"/>
  <c r="H85" i="13"/>
  <c r="H84" i="13"/>
  <c r="H83" i="13"/>
  <c r="H82" i="13"/>
  <c r="H81" i="13"/>
  <c r="H80" i="13"/>
  <c r="H79" i="13"/>
  <c r="H78" i="13"/>
  <c r="H77" i="13"/>
  <c r="H76" i="13"/>
  <c r="H91" i="13"/>
  <c r="H90" i="13"/>
  <c r="H75" i="13"/>
  <c r="H178" i="13"/>
  <c r="H177" i="13"/>
  <c r="H176" i="13"/>
  <c r="H175" i="13"/>
  <c r="H174" i="13"/>
  <c r="H173" i="13"/>
  <c r="H172" i="13"/>
  <c r="H171" i="13"/>
  <c r="H170" i="13"/>
  <c r="H169" i="13"/>
  <c r="H168" i="13"/>
  <c r="H167" i="13"/>
  <c r="H166" i="13"/>
  <c r="H181" i="13"/>
  <c r="H180" i="13"/>
  <c r="H165" i="13"/>
  <c r="H160" i="13"/>
  <c r="H159" i="13"/>
  <c r="H158" i="13"/>
  <c r="H157" i="13"/>
  <c r="H156" i="13"/>
  <c r="H155" i="13"/>
  <c r="H154" i="13"/>
  <c r="H153" i="13"/>
  <c r="H152" i="13"/>
  <c r="H151" i="13"/>
  <c r="H150" i="13"/>
  <c r="H149" i="13"/>
  <c r="H148" i="13"/>
  <c r="H163" i="13"/>
  <c r="H162" i="13"/>
  <c r="H147" i="13"/>
  <c r="H142" i="13"/>
  <c r="H141" i="13"/>
  <c r="H140" i="13"/>
  <c r="H139" i="13"/>
  <c r="H138" i="13"/>
  <c r="H137" i="13"/>
  <c r="H136" i="13"/>
  <c r="H135" i="13"/>
  <c r="H134" i="13"/>
  <c r="H133" i="13"/>
  <c r="H132" i="13"/>
  <c r="H131" i="13"/>
  <c r="H130" i="13"/>
  <c r="H145" i="13"/>
  <c r="H144" i="13"/>
  <c r="H129" i="13"/>
  <c r="H124" i="13"/>
  <c r="H123" i="13"/>
  <c r="H122" i="13"/>
  <c r="H121" i="13"/>
  <c r="H120" i="13"/>
  <c r="H119" i="13"/>
  <c r="H118" i="13"/>
  <c r="H117" i="13"/>
  <c r="H116" i="13"/>
  <c r="H115" i="13"/>
  <c r="H114" i="13"/>
  <c r="H113" i="13"/>
  <c r="H112" i="13"/>
  <c r="H127" i="13"/>
  <c r="H126" i="13"/>
  <c r="H111" i="13"/>
  <c r="H106" i="13"/>
  <c r="H105" i="13"/>
  <c r="H104" i="13"/>
  <c r="H103" i="13"/>
  <c r="H102" i="13"/>
  <c r="H101" i="13"/>
  <c r="H100" i="13"/>
  <c r="H99" i="13"/>
  <c r="H98" i="13"/>
  <c r="H97" i="13"/>
  <c r="H96" i="13"/>
  <c r="H95" i="13"/>
  <c r="H94" i="13"/>
  <c r="H109" i="13"/>
  <c r="H108" i="13"/>
  <c r="H93" i="13"/>
  <c r="G16" i="13"/>
  <c r="G15" i="13"/>
  <c r="AH105" i="13" s="1"/>
  <c r="G14" i="13"/>
  <c r="AH104" i="13" s="1"/>
  <c r="G13" i="13"/>
  <c r="AH103" i="13" s="1"/>
  <c r="G12" i="13"/>
  <c r="AH102" i="13" s="1"/>
  <c r="G11" i="13"/>
  <c r="G10" i="13"/>
  <c r="AH100" i="13" s="1"/>
  <c r="G9" i="13"/>
  <c r="G8" i="13"/>
  <c r="G7" i="13"/>
  <c r="AH97" i="13" s="1"/>
  <c r="G6" i="13"/>
  <c r="AH96" i="13" s="1"/>
  <c r="G5" i="13"/>
  <c r="AH95" i="13" s="1"/>
  <c r="G4" i="13"/>
  <c r="AH94" i="13" s="1"/>
  <c r="G19" i="13"/>
  <c r="G18" i="13"/>
  <c r="AH108" i="13" s="1"/>
  <c r="G3" i="13"/>
  <c r="G34" i="13"/>
  <c r="G33" i="13"/>
  <c r="AG105" i="13" s="1"/>
  <c r="G32" i="13"/>
  <c r="AG104" i="13" s="1"/>
  <c r="G31" i="13"/>
  <c r="AG103" i="13" s="1"/>
  <c r="G30" i="13"/>
  <c r="AG102" i="13" s="1"/>
  <c r="G29" i="13"/>
  <c r="G28" i="13"/>
  <c r="AG100" i="13" s="1"/>
  <c r="G27" i="13"/>
  <c r="AG99" i="13" s="1"/>
  <c r="G26" i="13"/>
  <c r="G25" i="13"/>
  <c r="G24" i="13"/>
  <c r="AG96" i="13" s="1"/>
  <c r="G23" i="13"/>
  <c r="AG95" i="13" s="1"/>
  <c r="G22" i="13"/>
  <c r="AG94" i="13" s="1"/>
  <c r="G37" i="13"/>
  <c r="G36" i="13"/>
  <c r="AG108" i="13" s="1"/>
  <c r="G21" i="13"/>
  <c r="G52" i="13"/>
  <c r="G51" i="13"/>
  <c r="AF105" i="13" s="1"/>
  <c r="G50" i="13"/>
  <c r="AF104" i="13" s="1"/>
  <c r="G49" i="13"/>
  <c r="AF103" i="13" s="1"/>
  <c r="G48" i="13"/>
  <c r="AF102" i="13" s="1"/>
  <c r="G47" i="13"/>
  <c r="G46" i="13"/>
  <c r="AF100" i="13" s="1"/>
  <c r="G45" i="13"/>
  <c r="AF99" i="13" s="1"/>
  <c r="G44" i="13"/>
  <c r="G43" i="13"/>
  <c r="G42" i="13"/>
  <c r="AF96" i="13" s="1"/>
  <c r="G41" i="13"/>
  <c r="AF95" i="13" s="1"/>
  <c r="G40" i="13"/>
  <c r="AF94" i="13" s="1"/>
  <c r="G55" i="13"/>
  <c r="G54" i="13"/>
  <c r="G39" i="13"/>
  <c r="G70" i="13"/>
  <c r="G69" i="13"/>
  <c r="G68" i="13"/>
  <c r="AE104" i="13" s="1"/>
  <c r="G67" i="13"/>
  <c r="AE103" i="13" s="1"/>
  <c r="G66" i="13"/>
  <c r="AE102" i="13" s="1"/>
  <c r="G65" i="13"/>
  <c r="G64" i="13"/>
  <c r="AE100" i="13" s="1"/>
  <c r="G63" i="13"/>
  <c r="AE99" i="13" s="1"/>
  <c r="G62" i="13"/>
  <c r="G61" i="13"/>
  <c r="G60" i="13"/>
  <c r="AE96" i="13" s="1"/>
  <c r="G59" i="13"/>
  <c r="G58" i="13"/>
  <c r="AE94" i="13" s="1"/>
  <c r="G73" i="13"/>
  <c r="G72" i="13"/>
  <c r="AE108" i="13" s="1"/>
  <c r="G57" i="13"/>
  <c r="G88" i="13"/>
  <c r="G87" i="13"/>
  <c r="G86" i="13"/>
  <c r="AD104" i="13" s="1"/>
  <c r="G85" i="13"/>
  <c r="AD103" i="13" s="1"/>
  <c r="G84" i="13"/>
  <c r="G83" i="13"/>
  <c r="G82" i="13"/>
  <c r="AD100" i="13" s="1"/>
  <c r="G81" i="13"/>
  <c r="G80" i="13"/>
  <c r="G79" i="13"/>
  <c r="G78" i="13"/>
  <c r="AD96" i="13" s="1"/>
  <c r="G77" i="13"/>
  <c r="AD95" i="13" s="1"/>
  <c r="G76" i="13"/>
  <c r="G91" i="13"/>
  <c r="G90" i="13"/>
  <c r="AD108" i="13" s="1"/>
  <c r="G75" i="13"/>
  <c r="G178" i="13"/>
  <c r="G177" i="13"/>
  <c r="R105" i="13" s="1"/>
  <c r="G176" i="13"/>
  <c r="R104" i="13" s="1"/>
  <c r="G175" i="13"/>
  <c r="R103" i="13" s="1"/>
  <c r="G174" i="13"/>
  <c r="R102" i="13" s="1"/>
  <c r="G173" i="13"/>
  <c r="G172" i="13"/>
  <c r="R100" i="13" s="1"/>
  <c r="G171" i="13"/>
  <c r="G170" i="13"/>
  <c r="G169" i="13"/>
  <c r="R97" i="13" s="1"/>
  <c r="G168" i="13"/>
  <c r="R96" i="13" s="1"/>
  <c r="G167" i="13"/>
  <c r="R95" i="13" s="1"/>
  <c r="G166" i="13"/>
  <c r="R94" i="13" s="1"/>
  <c r="G181" i="13"/>
  <c r="G180" i="13"/>
  <c r="R108" i="13" s="1"/>
  <c r="G165" i="13"/>
  <c r="G160" i="13"/>
  <c r="G159" i="13"/>
  <c r="Q105" i="13" s="1"/>
  <c r="G158" i="13"/>
  <c r="Q104" i="13" s="1"/>
  <c r="G157" i="13"/>
  <c r="Q103" i="13" s="1"/>
  <c r="G156" i="13"/>
  <c r="Q102" i="13" s="1"/>
  <c r="G155" i="13"/>
  <c r="G154" i="13"/>
  <c r="Q100" i="13" s="1"/>
  <c r="G153" i="13"/>
  <c r="Q99" i="13" s="1"/>
  <c r="G152" i="13"/>
  <c r="G151" i="13"/>
  <c r="G150" i="13"/>
  <c r="Q96" i="13" s="1"/>
  <c r="G149" i="13"/>
  <c r="Q95" i="13" s="1"/>
  <c r="G148" i="13"/>
  <c r="Q94" i="13" s="1"/>
  <c r="G163" i="13"/>
  <c r="G162" i="13"/>
  <c r="Q108" i="13" s="1"/>
  <c r="G147" i="13"/>
  <c r="G142" i="13"/>
  <c r="G141" i="13"/>
  <c r="P105" i="13" s="1"/>
  <c r="G140" i="13"/>
  <c r="P104" i="13" s="1"/>
  <c r="G139" i="13"/>
  <c r="P103" i="13" s="1"/>
  <c r="G138" i="13"/>
  <c r="P102" i="13" s="1"/>
  <c r="G137" i="13"/>
  <c r="G136" i="13"/>
  <c r="P100" i="13" s="1"/>
  <c r="G135" i="13"/>
  <c r="P99" i="13" s="1"/>
  <c r="G134" i="13"/>
  <c r="G133" i="13"/>
  <c r="G132" i="13"/>
  <c r="P96" i="13" s="1"/>
  <c r="G131" i="13"/>
  <c r="P95" i="13" s="1"/>
  <c r="G130" i="13"/>
  <c r="P94" i="13" s="1"/>
  <c r="G145" i="13"/>
  <c r="G144" i="13"/>
  <c r="P108" i="13" s="1"/>
  <c r="G129" i="13"/>
  <c r="G124" i="13"/>
  <c r="G123" i="13"/>
  <c r="G122" i="13"/>
  <c r="O104" i="13" s="1"/>
  <c r="G121" i="13"/>
  <c r="G120" i="13"/>
  <c r="O102" i="13" s="1"/>
  <c r="G119" i="13"/>
  <c r="G118" i="13"/>
  <c r="O100" i="13" s="1"/>
  <c r="G117" i="13"/>
  <c r="O99" i="13" s="1"/>
  <c r="G116" i="13"/>
  <c r="G115" i="13"/>
  <c r="G114" i="13"/>
  <c r="O96" i="13" s="1"/>
  <c r="G113" i="13"/>
  <c r="O95" i="13" s="1"/>
  <c r="G112" i="13"/>
  <c r="O94" i="13" s="1"/>
  <c r="G127" i="13"/>
  <c r="G126" i="13"/>
  <c r="O108" i="13" s="1"/>
  <c r="G111" i="13"/>
  <c r="G106" i="13"/>
  <c r="G105" i="13"/>
  <c r="G104" i="13"/>
  <c r="N104" i="13" s="1"/>
  <c r="AL104" i="13" s="1"/>
  <c r="G103" i="13"/>
  <c r="N103" i="13" s="1"/>
  <c r="G102" i="13"/>
  <c r="G101" i="13"/>
  <c r="G100" i="13"/>
  <c r="G99" i="13"/>
  <c r="G98" i="13"/>
  <c r="G97" i="13"/>
  <c r="G96" i="13"/>
  <c r="N96" i="13" s="1"/>
  <c r="G95" i="13"/>
  <c r="N95" i="13" s="1"/>
  <c r="G94" i="13"/>
  <c r="G109" i="13"/>
  <c r="G108" i="13"/>
  <c r="N108" i="13" s="1"/>
  <c r="G93" i="13"/>
  <c r="F16" i="13"/>
  <c r="F15" i="13"/>
  <c r="F14" i="13"/>
  <c r="F13" i="13"/>
  <c r="F12" i="13"/>
  <c r="F11" i="13"/>
  <c r="F10" i="13"/>
  <c r="F9" i="13"/>
  <c r="F8" i="13"/>
  <c r="F7" i="13"/>
  <c r="F6" i="13"/>
  <c r="F5" i="13"/>
  <c r="F4" i="13"/>
  <c r="F19" i="13"/>
  <c r="F18" i="13"/>
  <c r="F3" i="13"/>
  <c r="F34" i="13"/>
  <c r="F33" i="13"/>
  <c r="F32" i="13"/>
  <c r="F31" i="13"/>
  <c r="F30" i="13"/>
  <c r="F29" i="13"/>
  <c r="F28" i="13"/>
  <c r="F27" i="13"/>
  <c r="F26" i="13"/>
  <c r="F25" i="13"/>
  <c r="F24" i="13"/>
  <c r="F23" i="13"/>
  <c r="F22" i="13"/>
  <c r="F37" i="13"/>
  <c r="F36" i="13"/>
  <c r="F21" i="13"/>
  <c r="F52" i="13"/>
  <c r="F51" i="13"/>
  <c r="F50" i="13"/>
  <c r="F49" i="13"/>
  <c r="F48" i="13"/>
  <c r="F47" i="13"/>
  <c r="F46" i="13"/>
  <c r="F45" i="13"/>
  <c r="F44" i="13"/>
  <c r="F43" i="13"/>
  <c r="F42" i="13"/>
  <c r="F41" i="13"/>
  <c r="F40" i="13"/>
  <c r="F55" i="13"/>
  <c r="F54" i="13"/>
  <c r="F39" i="13"/>
  <c r="F70" i="13"/>
  <c r="F69" i="13"/>
  <c r="F68" i="13"/>
  <c r="F67" i="13"/>
  <c r="F66" i="13"/>
  <c r="F65" i="13"/>
  <c r="F64" i="13"/>
  <c r="F63" i="13"/>
  <c r="F62" i="13"/>
  <c r="F61" i="13"/>
  <c r="F60" i="13"/>
  <c r="F59" i="13"/>
  <c r="F58" i="13"/>
  <c r="F73" i="13"/>
  <c r="F72" i="13"/>
  <c r="F57" i="13"/>
  <c r="F88" i="13"/>
  <c r="F87" i="13"/>
  <c r="F86" i="13"/>
  <c r="F85" i="13"/>
  <c r="F84" i="13"/>
  <c r="F83" i="13"/>
  <c r="F82" i="13"/>
  <c r="F81" i="13"/>
  <c r="F80" i="13"/>
  <c r="F79" i="13"/>
  <c r="F78" i="13"/>
  <c r="F77" i="13"/>
  <c r="F76" i="13"/>
  <c r="F91" i="13"/>
  <c r="F90" i="13"/>
  <c r="F75" i="13"/>
  <c r="F178" i="13"/>
  <c r="F177" i="13"/>
  <c r="F176" i="13"/>
  <c r="F175" i="13"/>
  <c r="F174" i="13"/>
  <c r="F173" i="13"/>
  <c r="F172" i="13"/>
  <c r="F171" i="13"/>
  <c r="F170" i="13"/>
  <c r="F169" i="13"/>
  <c r="F168" i="13"/>
  <c r="F167" i="13"/>
  <c r="F166" i="13"/>
  <c r="F181" i="13"/>
  <c r="F180" i="13"/>
  <c r="F165" i="13"/>
  <c r="F160" i="13"/>
  <c r="F159" i="13"/>
  <c r="F158" i="13"/>
  <c r="F157" i="13"/>
  <c r="F156" i="13"/>
  <c r="F155" i="13"/>
  <c r="F154" i="13"/>
  <c r="F153" i="13"/>
  <c r="F152" i="13"/>
  <c r="F151" i="13"/>
  <c r="F150" i="13"/>
  <c r="F149" i="13"/>
  <c r="F148" i="13"/>
  <c r="F163" i="13"/>
  <c r="F162" i="13"/>
  <c r="F147" i="13"/>
  <c r="F142" i="13"/>
  <c r="F141" i="13"/>
  <c r="F140" i="13"/>
  <c r="F139" i="13"/>
  <c r="F138" i="13"/>
  <c r="F137" i="13"/>
  <c r="F136" i="13"/>
  <c r="F135" i="13"/>
  <c r="F134" i="13"/>
  <c r="F133" i="13"/>
  <c r="F132" i="13"/>
  <c r="F131" i="13"/>
  <c r="F130" i="13"/>
  <c r="F145" i="13"/>
  <c r="F144" i="13"/>
  <c r="F129" i="13"/>
  <c r="F124" i="13"/>
  <c r="F123" i="13"/>
  <c r="F122" i="13"/>
  <c r="F121" i="13"/>
  <c r="F120" i="13"/>
  <c r="F119" i="13"/>
  <c r="F118" i="13"/>
  <c r="F117" i="13"/>
  <c r="F116" i="13"/>
  <c r="F115" i="13"/>
  <c r="F114" i="13"/>
  <c r="F113" i="13"/>
  <c r="F112" i="13"/>
  <c r="F127" i="13"/>
  <c r="F126" i="13"/>
  <c r="F111" i="13"/>
  <c r="F106" i="13"/>
  <c r="F105" i="13"/>
  <c r="F104" i="13"/>
  <c r="F103" i="13"/>
  <c r="F102" i="13"/>
  <c r="F101" i="13"/>
  <c r="F100" i="13"/>
  <c r="F99" i="13"/>
  <c r="F98" i="13"/>
  <c r="F97" i="13"/>
  <c r="F96" i="13"/>
  <c r="F95" i="13"/>
  <c r="F94" i="13"/>
  <c r="F109" i="13"/>
  <c r="F108" i="13"/>
  <c r="F93" i="13"/>
  <c r="E16" i="13"/>
  <c r="E15" i="13"/>
  <c r="E14" i="13"/>
  <c r="E13" i="13"/>
  <c r="E12" i="13"/>
  <c r="E11" i="13"/>
  <c r="E10" i="13"/>
  <c r="E9" i="13"/>
  <c r="E8" i="13"/>
  <c r="E7" i="13"/>
  <c r="E6" i="13"/>
  <c r="E5" i="13"/>
  <c r="E4" i="13"/>
  <c r="E19" i="13"/>
  <c r="E18" i="13"/>
  <c r="E3" i="13"/>
  <c r="E34" i="13"/>
  <c r="E33" i="13"/>
  <c r="E32" i="13"/>
  <c r="E31" i="13"/>
  <c r="E30" i="13"/>
  <c r="E29" i="13"/>
  <c r="E28" i="13"/>
  <c r="E27" i="13"/>
  <c r="E26" i="13"/>
  <c r="E25" i="13"/>
  <c r="E24" i="13"/>
  <c r="E23" i="13"/>
  <c r="E22" i="13"/>
  <c r="E37" i="13"/>
  <c r="E36" i="13"/>
  <c r="E21" i="13"/>
  <c r="E52" i="13"/>
  <c r="E51" i="13"/>
  <c r="E50" i="13"/>
  <c r="E49" i="13"/>
  <c r="E48" i="13"/>
  <c r="E47" i="13"/>
  <c r="E46" i="13"/>
  <c r="E45" i="13"/>
  <c r="E44" i="13"/>
  <c r="E43" i="13"/>
  <c r="E42" i="13"/>
  <c r="E41" i="13"/>
  <c r="E40" i="13"/>
  <c r="E55" i="13"/>
  <c r="E54" i="13"/>
  <c r="E39" i="13"/>
  <c r="E70" i="13"/>
  <c r="E69" i="13"/>
  <c r="E68" i="13"/>
  <c r="E67" i="13"/>
  <c r="E66" i="13"/>
  <c r="E65" i="13"/>
  <c r="E64" i="13"/>
  <c r="E63" i="13"/>
  <c r="E62" i="13"/>
  <c r="E61" i="13"/>
  <c r="E60" i="13"/>
  <c r="E59" i="13"/>
  <c r="E58" i="13"/>
  <c r="E73" i="13"/>
  <c r="E72" i="13"/>
  <c r="E57" i="13"/>
  <c r="E88" i="13"/>
  <c r="E87" i="13"/>
  <c r="E86" i="13"/>
  <c r="E85" i="13"/>
  <c r="E84" i="13"/>
  <c r="E83" i="13"/>
  <c r="E82" i="13"/>
  <c r="E81" i="13"/>
  <c r="E80" i="13"/>
  <c r="E79" i="13"/>
  <c r="E78" i="13"/>
  <c r="E77" i="13"/>
  <c r="E76" i="13"/>
  <c r="E91" i="13"/>
  <c r="E90" i="13"/>
  <c r="E75" i="13"/>
  <c r="E178" i="13"/>
  <c r="E177" i="13"/>
  <c r="E176" i="13"/>
  <c r="E175" i="13"/>
  <c r="E174" i="13"/>
  <c r="E173" i="13"/>
  <c r="E172" i="13"/>
  <c r="E171" i="13"/>
  <c r="E170" i="13"/>
  <c r="E169" i="13"/>
  <c r="E168" i="13"/>
  <c r="E167" i="13"/>
  <c r="E166" i="13"/>
  <c r="E181" i="13"/>
  <c r="E180" i="13"/>
  <c r="E165" i="13"/>
  <c r="E160" i="13"/>
  <c r="E159" i="13"/>
  <c r="E158" i="13"/>
  <c r="E157" i="13"/>
  <c r="E156" i="13"/>
  <c r="E155" i="13"/>
  <c r="E154" i="13"/>
  <c r="E153" i="13"/>
  <c r="E152" i="13"/>
  <c r="E151" i="13"/>
  <c r="E150" i="13"/>
  <c r="E149" i="13"/>
  <c r="E148" i="13"/>
  <c r="E163" i="13"/>
  <c r="E162" i="13"/>
  <c r="E147" i="13"/>
  <c r="E142" i="13"/>
  <c r="E141" i="13"/>
  <c r="E140" i="13"/>
  <c r="E139" i="13"/>
  <c r="E138" i="13"/>
  <c r="E137" i="13"/>
  <c r="E136" i="13"/>
  <c r="E135" i="13"/>
  <c r="E134" i="13"/>
  <c r="E133" i="13"/>
  <c r="E132" i="13"/>
  <c r="E131" i="13"/>
  <c r="E130" i="13"/>
  <c r="E145" i="13"/>
  <c r="E144" i="13"/>
  <c r="E129" i="13"/>
  <c r="E124" i="13"/>
  <c r="E123" i="13"/>
  <c r="E122" i="13"/>
  <c r="E121" i="13"/>
  <c r="E120" i="13"/>
  <c r="E119" i="13"/>
  <c r="E118" i="13"/>
  <c r="E117" i="13"/>
  <c r="E116" i="13"/>
  <c r="E115" i="13"/>
  <c r="E114" i="13"/>
  <c r="E113" i="13"/>
  <c r="E112" i="13"/>
  <c r="E127" i="13"/>
  <c r="E126" i="13"/>
  <c r="E111" i="13"/>
  <c r="E106" i="13"/>
  <c r="E105" i="13"/>
  <c r="E104" i="13"/>
  <c r="E103" i="13"/>
  <c r="E102" i="13"/>
  <c r="E101" i="13"/>
  <c r="E100" i="13"/>
  <c r="E99" i="13"/>
  <c r="E98" i="13"/>
  <c r="E97" i="13"/>
  <c r="E96" i="13"/>
  <c r="E95" i="13"/>
  <c r="E94" i="13"/>
  <c r="E109" i="13"/>
  <c r="E108" i="13"/>
  <c r="E93" i="13"/>
  <c r="J16" i="13"/>
  <c r="J15" i="13"/>
  <c r="AH124" i="13" s="1"/>
  <c r="J14" i="13"/>
  <c r="AH123" i="13" s="1"/>
  <c r="J13" i="13"/>
  <c r="AH122" i="13" s="1"/>
  <c r="J12" i="13"/>
  <c r="AH121" i="13" s="1"/>
  <c r="J11" i="13"/>
  <c r="J10" i="13"/>
  <c r="AH119" i="13" s="1"/>
  <c r="J9" i="13"/>
  <c r="AH118" i="13" s="1"/>
  <c r="J8" i="13"/>
  <c r="J7" i="13"/>
  <c r="AH116" i="13" s="1"/>
  <c r="J6" i="13"/>
  <c r="AH115" i="13" s="1"/>
  <c r="J5" i="13"/>
  <c r="AH114" i="13" s="1"/>
  <c r="J4" i="13"/>
  <c r="AH113" i="13" s="1"/>
  <c r="J19" i="13"/>
  <c r="J18" i="13"/>
  <c r="J3" i="13"/>
  <c r="AH126" i="13" s="1"/>
  <c r="J34" i="13"/>
  <c r="J33" i="13"/>
  <c r="AG124" i="13" s="1"/>
  <c r="J32" i="13"/>
  <c r="AG123" i="13" s="1"/>
  <c r="J31" i="13"/>
  <c r="AG122" i="13" s="1"/>
  <c r="J30" i="13"/>
  <c r="AG121" i="13" s="1"/>
  <c r="J29" i="13"/>
  <c r="J28" i="13"/>
  <c r="AG119" i="13" s="1"/>
  <c r="J27" i="13"/>
  <c r="AG118" i="13" s="1"/>
  <c r="J26" i="13"/>
  <c r="J25" i="13"/>
  <c r="J24" i="13"/>
  <c r="AG115" i="13" s="1"/>
  <c r="J23" i="13"/>
  <c r="AG114" i="13" s="1"/>
  <c r="J22" i="13"/>
  <c r="AG113" i="13" s="1"/>
  <c r="J37" i="13"/>
  <c r="J36" i="13"/>
  <c r="AG127" i="13" s="1"/>
  <c r="J21" i="13"/>
  <c r="J52" i="13"/>
  <c r="J51" i="13"/>
  <c r="AF124" i="13" s="1"/>
  <c r="J50" i="13"/>
  <c r="AF123" i="13" s="1"/>
  <c r="J49" i="13"/>
  <c r="AF122" i="13" s="1"/>
  <c r="J48" i="13"/>
  <c r="AF121" i="13" s="1"/>
  <c r="J47" i="13"/>
  <c r="J46" i="13"/>
  <c r="AF119" i="13" s="1"/>
  <c r="J45" i="13"/>
  <c r="AF118" i="13" s="1"/>
  <c r="J44" i="13"/>
  <c r="J43" i="13"/>
  <c r="J42" i="13"/>
  <c r="AF115" i="13" s="1"/>
  <c r="J41" i="13"/>
  <c r="AF114" i="13" s="1"/>
  <c r="J40" i="13"/>
  <c r="AF113" i="13" s="1"/>
  <c r="J55" i="13"/>
  <c r="J54" i="13"/>
  <c r="AF127" i="13" s="1"/>
  <c r="J39" i="13"/>
  <c r="AF126" i="13" s="1"/>
  <c r="J70" i="13"/>
  <c r="J69" i="13"/>
  <c r="J68" i="13"/>
  <c r="AE123" i="13" s="1"/>
  <c r="J67" i="13"/>
  <c r="AE122" i="13" s="1"/>
  <c r="J66" i="13"/>
  <c r="AE121" i="13" s="1"/>
  <c r="J65" i="13"/>
  <c r="J64" i="13"/>
  <c r="AE119" i="13" s="1"/>
  <c r="J63" i="13"/>
  <c r="J62" i="13"/>
  <c r="J61" i="13"/>
  <c r="J60" i="13"/>
  <c r="AE115" i="13" s="1"/>
  <c r="J59" i="13"/>
  <c r="J58" i="13"/>
  <c r="AE113" i="13" s="1"/>
  <c r="J73" i="13"/>
  <c r="J72" i="13"/>
  <c r="AE127" i="13" s="1"/>
  <c r="J57" i="13"/>
  <c r="AE126" i="13" s="1"/>
  <c r="J88" i="13"/>
  <c r="J87" i="13"/>
  <c r="J86" i="13"/>
  <c r="AD123" i="13" s="1"/>
  <c r="J85" i="13"/>
  <c r="AD122" i="13" s="1"/>
  <c r="J84" i="13"/>
  <c r="J83" i="13"/>
  <c r="J82" i="13"/>
  <c r="AD119" i="13" s="1"/>
  <c r="J81" i="13"/>
  <c r="AD118" i="13" s="1"/>
  <c r="J80" i="13"/>
  <c r="J79" i="13"/>
  <c r="J78" i="13"/>
  <c r="AD115" i="13" s="1"/>
  <c r="J77" i="13"/>
  <c r="AD114" i="13" s="1"/>
  <c r="J76" i="13"/>
  <c r="J91" i="13"/>
  <c r="J90" i="13"/>
  <c r="AD127" i="13" s="1"/>
  <c r="J75" i="13"/>
  <c r="AD126" i="13" s="1"/>
  <c r="J178" i="13"/>
  <c r="J177" i="13"/>
  <c r="R124" i="13" s="1"/>
  <c r="J176" i="13"/>
  <c r="R123" i="13" s="1"/>
  <c r="J175" i="13"/>
  <c r="R122" i="13" s="1"/>
  <c r="J174" i="13"/>
  <c r="R121" i="13" s="1"/>
  <c r="J173" i="13"/>
  <c r="J172" i="13"/>
  <c r="R119" i="13" s="1"/>
  <c r="J171" i="13"/>
  <c r="R118" i="13" s="1"/>
  <c r="J170" i="13"/>
  <c r="J169" i="13"/>
  <c r="R116" i="13" s="1"/>
  <c r="J168" i="13"/>
  <c r="R115" i="13" s="1"/>
  <c r="J167" i="13"/>
  <c r="R114" i="13" s="1"/>
  <c r="J166" i="13"/>
  <c r="R113" i="13" s="1"/>
  <c r="J181" i="13"/>
  <c r="J180" i="13"/>
  <c r="R127" i="13" s="1"/>
  <c r="J165" i="13"/>
  <c r="J160" i="13"/>
  <c r="J159" i="13"/>
  <c r="Q124" i="13" s="1"/>
  <c r="J158" i="13"/>
  <c r="Q123" i="13" s="1"/>
  <c r="J157" i="13"/>
  <c r="Q122" i="13" s="1"/>
  <c r="J156" i="13"/>
  <c r="Q121" i="13" s="1"/>
  <c r="J155" i="13"/>
  <c r="J154" i="13"/>
  <c r="Q119" i="13" s="1"/>
  <c r="J153" i="13"/>
  <c r="Q118" i="13" s="1"/>
  <c r="J152" i="13"/>
  <c r="J151" i="13"/>
  <c r="J150" i="13"/>
  <c r="Q115" i="13" s="1"/>
  <c r="J149" i="13"/>
  <c r="Q114" i="13" s="1"/>
  <c r="J148" i="13"/>
  <c r="Q113" i="13" s="1"/>
  <c r="J163" i="13"/>
  <c r="J162" i="13"/>
  <c r="Q127" i="13" s="1"/>
  <c r="J147" i="13"/>
  <c r="Q126" i="13" s="1"/>
  <c r="J142" i="13"/>
  <c r="J141" i="13"/>
  <c r="P124" i="13" s="1"/>
  <c r="J140" i="13"/>
  <c r="P123" i="13" s="1"/>
  <c r="J139" i="13"/>
  <c r="P122" i="13" s="1"/>
  <c r="J138" i="13"/>
  <c r="P121" i="13" s="1"/>
  <c r="J137" i="13"/>
  <c r="J136" i="13"/>
  <c r="J135" i="13"/>
  <c r="J134" i="13"/>
  <c r="J133" i="13"/>
  <c r="J132" i="13"/>
  <c r="P115" i="13" s="1"/>
  <c r="J131" i="13"/>
  <c r="P114" i="13" s="1"/>
  <c r="J130" i="13"/>
  <c r="P113" i="13" s="1"/>
  <c r="J145" i="13"/>
  <c r="J144" i="13"/>
  <c r="P127" i="13" s="1"/>
  <c r="J129" i="13"/>
  <c r="P126" i="13" s="1"/>
  <c r="J124" i="13"/>
  <c r="J123" i="13"/>
  <c r="J122" i="13"/>
  <c r="O123" i="13" s="1"/>
  <c r="J121" i="13"/>
  <c r="O122" i="13" s="1"/>
  <c r="J120" i="13"/>
  <c r="O121" i="13" s="1"/>
  <c r="J119" i="13"/>
  <c r="J118" i="13"/>
  <c r="O119" i="13" s="1"/>
  <c r="J117" i="13"/>
  <c r="O118" i="13" s="1"/>
  <c r="J116" i="13"/>
  <c r="J115" i="13"/>
  <c r="J114" i="13"/>
  <c r="O115" i="13" s="1"/>
  <c r="J113" i="13"/>
  <c r="O114" i="13" s="1"/>
  <c r="J112" i="13"/>
  <c r="O113" i="13" s="1"/>
  <c r="J127" i="13"/>
  <c r="J126" i="13"/>
  <c r="O127" i="13" s="1"/>
  <c r="J111" i="13"/>
  <c r="O126" i="13" s="1"/>
  <c r="J106" i="13"/>
  <c r="J105" i="13"/>
  <c r="J104" i="13"/>
  <c r="N123" i="13" s="1"/>
  <c r="AL123" i="13" s="1"/>
  <c r="J103" i="13"/>
  <c r="N122" i="13" s="1"/>
  <c r="J102" i="13"/>
  <c r="J101" i="13"/>
  <c r="J100" i="13"/>
  <c r="N119" i="13" s="1"/>
  <c r="J99" i="13"/>
  <c r="N118" i="13" s="1"/>
  <c r="J98" i="13"/>
  <c r="J97" i="13"/>
  <c r="J96" i="13"/>
  <c r="N115" i="13" s="1"/>
  <c r="J95" i="13"/>
  <c r="N114" i="13" s="1"/>
  <c r="J94" i="13"/>
  <c r="J109" i="13"/>
  <c r="J108" i="13"/>
  <c r="N127" i="13" s="1"/>
  <c r="J93" i="13"/>
  <c r="K304" i="13"/>
  <c r="G304" i="13"/>
  <c r="J304" i="13" s="1"/>
  <c r="AK128" i="13" s="1"/>
  <c r="I304" i="13"/>
  <c r="H304" i="13"/>
  <c r="F304" i="13"/>
  <c r="E304" i="13"/>
  <c r="K303" i="13"/>
  <c r="G303" i="13"/>
  <c r="J303" i="13" s="1"/>
  <c r="AK124" i="13" s="1"/>
  <c r="I303" i="13"/>
  <c r="H303" i="13"/>
  <c r="F303" i="13"/>
  <c r="E303" i="13"/>
  <c r="K302" i="13"/>
  <c r="G302" i="13"/>
  <c r="J302" i="13" s="1"/>
  <c r="AK123" i="13" s="1"/>
  <c r="I302" i="13"/>
  <c r="H302" i="13"/>
  <c r="F302" i="13"/>
  <c r="E302" i="13"/>
  <c r="K301" i="13"/>
  <c r="G301" i="13"/>
  <c r="J301" i="13" s="1"/>
  <c r="AK122" i="13" s="1"/>
  <c r="I301" i="13"/>
  <c r="H301" i="13"/>
  <c r="F301" i="13"/>
  <c r="E301" i="13"/>
  <c r="K300" i="13"/>
  <c r="G300" i="13"/>
  <c r="I300" i="13"/>
  <c r="H300" i="13"/>
  <c r="F300" i="13"/>
  <c r="E300" i="13"/>
  <c r="K299" i="13"/>
  <c r="G299" i="13"/>
  <c r="J299" i="13" s="1"/>
  <c r="AK120" i="13" s="1"/>
  <c r="I299" i="13"/>
  <c r="H299" i="13"/>
  <c r="F299" i="13"/>
  <c r="E299" i="13"/>
  <c r="K298" i="13"/>
  <c r="G298" i="13"/>
  <c r="AK100" i="13" s="1"/>
  <c r="I298" i="13"/>
  <c r="H298" i="13"/>
  <c r="F298" i="13"/>
  <c r="E298" i="13"/>
  <c r="K297" i="13"/>
  <c r="G297" i="13"/>
  <c r="AK99" i="13" s="1"/>
  <c r="I297" i="13"/>
  <c r="H297" i="13"/>
  <c r="F297" i="13"/>
  <c r="E297" i="13"/>
  <c r="K296" i="13"/>
  <c r="G296" i="13"/>
  <c r="AK98" i="13" s="1"/>
  <c r="I296" i="13"/>
  <c r="H296" i="13"/>
  <c r="F296" i="13"/>
  <c r="E296" i="13"/>
  <c r="K295" i="13"/>
  <c r="G295" i="13"/>
  <c r="J295" i="13"/>
  <c r="AK116" i="13" s="1"/>
  <c r="I295" i="13"/>
  <c r="H295" i="13"/>
  <c r="F295" i="13"/>
  <c r="E295" i="13"/>
  <c r="K294" i="13"/>
  <c r="G294" i="13"/>
  <c r="J294" i="13" s="1"/>
  <c r="AK115" i="13" s="1"/>
  <c r="I294" i="13"/>
  <c r="H294" i="13"/>
  <c r="F294" i="13"/>
  <c r="E294" i="13"/>
  <c r="K293" i="13"/>
  <c r="G293" i="13"/>
  <c r="J293" i="13" s="1"/>
  <c r="AK114" i="13" s="1"/>
  <c r="I293" i="13"/>
  <c r="H293" i="13"/>
  <c r="F293" i="13"/>
  <c r="E293" i="13"/>
  <c r="K292" i="13"/>
  <c r="G292" i="13"/>
  <c r="J292" i="13" s="1"/>
  <c r="AK113" i="13" s="1"/>
  <c r="I292" i="13"/>
  <c r="H292" i="13"/>
  <c r="F292" i="13"/>
  <c r="E292" i="13"/>
  <c r="K307" i="13"/>
  <c r="G307" i="13"/>
  <c r="J307" i="13" s="1"/>
  <c r="AK112" i="13" s="1"/>
  <c r="I307" i="13"/>
  <c r="H307" i="13"/>
  <c r="F307" i="13"/>
  <c r="E307" i="13"/>
  <c r="K306" i="13"/>
  <c r="G306" i="13"/>
  <c r="AK108" i="13" s="1"/>
  <c r="I306" i="13"/>
  <c r="H306" i="13"/>
  <c r="F306" i="13"/>
  <c r="E306" i="13"/>
  <c r="K291" i="13"/>
  <c r="I291" i="13"/>
  <c r="H291" i="13"/>
  <c r="G291" i="13"/>
  <c r="J291" i="13" s="1"/>
  <c r="AK126" i="13" s="1"/>
  <c r="F291" i="13"/>
  <c r="E291" i="13"/>
  <c r="G376" i="13"/>
  <c r="G375" i="13"/>
  <c r="J375" i="13" s="1"/>
  <c r="AJ124" i="13" s="1"/>
  <c r="G374" i="13"/>
  <c r="J374" i="13" s="1"/>
  <c r="AJ123" i="13" s="1"/>
  <c r="G373" i="13"/>
  <c r="G372" i="13"/>
  <c r="J372" i="13"/>
  <c r="AJ121" i="13" s="1"/>
  <c r="G371" i="13"/>
  <c r="J371" i="13" s="1"/>
  <c r="AJ120" i="13" s="1"/>
  <c r="G370" i="13"/>
  <c r="G369" i="13"/>
  <c r="J369" i="13" s="1"/>
  <c r="AJ118" i="13" s="1"/>
  <c r="G368" i="13"/>
  <c r="J368" i="13" s="1"/>
  <c r="AJ117" i="13" s="1"/>
  <c r="G367" i="13"/>
  <c r="AJ97" i="13" s="1"/>
  <c r="G366" i="13"/>
  <c r="AJ96" i="13" s="1"/>
  <c r="G365" i="13"/>
  <c r="J365" i="13" s="1"/>
  <c r="AJ114" i="13" s="1"/>
  <c r="G364" i="13"/>
  <c r="J364" i="13" s="1"/>
  <c r="AJ113" i="13" s="1"/>
  <c r="G379" i="13"/>
  <c r="J379" i="13" s="1"/>
  <c r="AJ112" i="13" s="1"/>
  <c r="G378" i="13"/>
  <c r="J378" i="13" s="1"/>
  <c r="AJ127" i="13" s="1"/>
  <c r="G363" i="13"/>
  <c r="J363" i="13" s="1"/>
  <c r="AJ126" i="13" s="1"/>
  <c r="G286" i="13"/>
  <c r="G285" i="13"/>
  <c r="AI105" i="13" s="1"/>
  <c r="G284" i="13"/>
  <c r="AI104" i="13" s="1"/>
  <c r="G283" i="13"/>
  <c r="J283" i="13" s="1"/>
  <c r="AI122" i="13" s="1"/>
  <c r="G282" i="13"/>
  <c r="J282" i="13"/>
  <c r="G281" i="13"/>
  <c r="J281" i="13" s="1"/>
  <c r="AI120" i="13" s="1"/>
  <c r="G280" i="13"/>
  <c r="J280" i="13" s="1"/>
  <c r="AI119" i="13" s="1"/>
  <c r="G279" i="13"/>
  <c r="J279" i="13" s="1"/>
  <c r="AI118" i="13" s="1"/>
  <c r="G278" i="13"/>
  <c r="J278" i="13"/>
  <c r="AI117" i="13" s="1"/>
  <c r="G277" i="13"/>
  <c r="AI97" i="13" s="1"/>
  <c r="G276" i="13"/>
  <c r="AI96" i="13" s="1"/>
  <c r="G275" i="13"/>
  <c r="J275" i="13" s="1"/>
  <c r="AI114" i="13" s="1"/>
  <c r="G274" i="13"/>
  <c r="J274" i="13" s="1"/>
  <c r="AI113" i="13" s="1"/>
  <c r="G289" i="13"/>
  <c r="J289" i="13" s="1"/>
  <c r="AI112" i="13" s="1"/>
  <c r="G288" i="13"/>
  <c r="J288" i="13" s="1"/>
  <c r="AI127" i="13" s="1"/>
  <c r="G273" i="13"/>
  <c r="J273" i="13" s="1"/>
  <c r="AI126" i="13" s="1"/>
  <c r="G322" i="13"/>
  <c r="G321" i="13"/>
  <c r="J321" i="13" s="1"/>
  <c r="AC124" i="13" s="1"/>
  <c r="G320" i="13"/>
  <c r="J320" i="13" s="1"/>
  <c r="AC123" i="13" s="1"/>
  <c r="G319" i="13"/>
  <c r="G318" i="13"/>
  <c r="J318" i="13"/>
  <c r="G317" i="13"/>
  <c r="J317" i="13" s="1"/>
  <c r="AC120" i="13" s="1"/>
  <c r="G316" i="13"/>
  <c r="J316" i="13" s="1"/>
  <c r="AC119" i="13" s="1"/>
  <c r="G315" i="13"/>
  <c r="J315" i="13" s="1"/>
  <c r="AC118" i="13" s="1"/>
  <c r="G314" i="13"/>
  <c r="J314" i="13"/>
  <c r="AC117" i="13" s="1"/>
  <c r="G313" i="13"/>
  <c r="AC97" i="13" s="1"/>
  <c r="G312" i="13"/>
  <c r="J312" i="13" s="1"/>
  <c r="AC115" i="13" s="1"/>
  <c r="G311" i="13"/>
  <c r="J311" i="13" s="1"/>
  <c r="AC114" i="13" s="1"/>
  <c r="G310" i="13"/>
  <c r="J310" i="13"/>
  <c r="AC113" i="13" s="1"/>
  <c r="G325" i="13"/>
  <c r="J325" i="13" s="1"/>
  <c r="AC112" i="13" s="1"/>
  <c r="G324" i="13"/>
  <c r="J324" i="13" s="1"/>
  <c r="AC127" i="13" s="1"/>
  <c r="G309" i="13"/>
  <c r="J309" i="13" s="1"/>
  <c r="AC126" i="13" s="1"/>
  <c r="G394" i="13"/>
  <c r="G393" i="13"/>
  <c r="J393" i="13" s="1"/>
  <c r="AB124" i="13" s="1"/>
  <c r="G392" i="13"/>
  <c r="J392" i="13" s="1"/>
  <c r="AB123" i="13" s="1"/>
  <c r="G391" i="13"/>
  <c r="G390" i="13"/>
  <c r="J390" i="13" s="1"/>
  <c r="AB121" i="13" s="1"/>
  <c r="G389" i="13"/>
  <c r="J389" i="13" s="1"/>
  <c r="AB120" i="13" s="1"/>
  <c r="G388" i="13"/>
  <c r="G387" i="13"/>
  <c r="J387" i="13" s="1"/>
  <c r="AB118" i="13" s="1"/>
  <c r="G386" i="13"/>
  <c r="J386" i="13"/>
  <c r="AB117" i="13" s="1"/>
  <c r="G385" i="13"/>
  <c r="AB97" i="13" s="1"/>
  <c r="G384" i="13"/>
  <c r="AB96" i="13" s="1"/>
  <c r="G383" i="13"/>
  <c r="J383" i="13" s="1"/>
  <c r="AB114" i="13" s="1"/>
  <c r="G382" i="13"/>
  <c r="J382" i="13"/>
  <c r="AB113" i="13" s="1"/>
  <c r="G397" i="13"/>
  <c r="J397" i="13" s="1"/>
  <c r="AB112" i="13" s="1"/>
  <c r="G396" i="13"/>
  <c r="J396" i="13" s="1"/>
  <c r="AB127" i="13" s="1"/>
  <c r="G381" i="13"/>
  <c r="J381" i="13" s="1"/>
  <c r="AB126" i="13" s="1"/>
  <c r="G430" i="13"/>
  <c r="G429" i="13"/>
  <c r="AA105" i="13" s="1"/>
  <c r="G428" i="13"/>
  <c r="AA104" i="13" s="1"/>
  <c r="G427" i="13"/>
  <c r="G426" i="13"/>
  <c r="J426" i="13"/>
  <c r="AA121" i="13" s="1"/>
  <c r="G425" i="13"/>
  <c r="J425" i="13" s="1"/>
  <c r="AA120" i="13" s="1"/>
  <c r="G424" i="13"/>
  <c r="G423" i="13"/>
  <c r="J423" i="13" s="1"/>
  <c r="AA118" i="13" s="1"/>
  <c r="G422" i="13"/>
  <c r="J422" i="13" s="1"/>
  <c r="AA117" i="13" s="1"/>
  <c r="G421" i="13"/>
  <c r="AA97" i="13" s="1"/>
  <c r="G420" i="13"/>
  <c r="AA96" i="13" s="1"/>
  <c r="G419" i="13"/>
  <c r="J419" i="13" s="1"/>
  <c r="AA114" i="13" s="1"/>
  <c r="G418" i="13"/>
  <c r="J418" i="13" s="1"/>
  <c r="AA113" i="13" s="1"/>
  <c r="G433" i="13"/>
  <c r="J433" i="13" s="1"/>
  <c r="AA112" i="13" s="1"/>
  <c r="G432" i="13"/>
  <c r="J432" i="13" s="1"/>
  <c r="AA127" i="13" s="1"/>
  <c r="G417" i="13"/>
  <c r="J417" i="13" s="1"/>
  <c r="AA126" i="13" s="1"/>
  <c r="G268" i="13"/>
  <c r="J268" i="13" s="1"/>
  <c r="Z128" i="13" s="1"/>
  <c r="G267" i="13"/>
  <c r="Z105" i="13" s="1"/>
  <c r="G266" i="13"/>
  <c r="Z104" i="13" s="1"/>
  <c r="G265" i="13"/>
  <c r="J265" i="13" s="1"/>
  <c r="Z122" i="13" s="1"/>
  <c r="G264" i="13"/>
  <c r="J264" i="13" s="1"/>
  <c r="Z121" i="13" s="1"/>
  <c r="G263" i="13"/>
  <c r="J263" i="13" s="1"/>
  <c r="Z120" i="13" s="1"/>
  <c r="G262" i="13"/>
  <c r="J262" i="13" s="1"/>
  <c r="Z119" i="13" s="1"/>
  <c r="G261" i="13"/>
  <c r="J261" i="13" s="1"/>
  <c r="Z118" i="13" s="1"/>
  <c r="G260" i="13"/>
  <c r="J260" i="13"/>
  <c r="G259" i="13"/>
  <c r="Z97" i="13" s="1"/>
  <c r="G258" i="13"/>
  <c r="Z96" i="13" s="1"/>
  <c r="G257" i="13"/>
  <c r="J257" i="13" s="1"/>
  <c r="Z114" i="13" s="1"/>
  <c r="G256" i="13"/>
  <c r="J256" i="13"/>
  <c r="Z113" i="13" s="1"/>
  <c r="G271" i="13"/>
  <c r="J271" i="13" s="1"/>
  <c r="Z112" i="13" s="1"/>
  <c r="G270" i="13"/>
  <c r="J270" i="13" s="1"/>
  <c r="Z127" i="13" s="1"/>
  <c r="G255" i="13"/>
  <c r="J255" i="13" s="1"/>
  <c r="Z126" i="13" s="1"/>
  <c r="G250" i="13"/>
  <c r="G249" i="13"/>
  <c r="Y105" i="13" s="1"/>
  <c r="G248" i="13"/>
  <c r="Y104" i="13" s="1"/>
  <c r="G247" i="13"/>
  <c r="G246" i="13"/>
  <c r="J246" i="13" s="1"/>
  <c r="Y121" i="13" s="1"/>
  <c r="G245" i="13"/>
  <c r="Y101" i="13" s="1"/>
  <c r="G244" i="13"/>
  <c r="G243" i="13"/>
  <c r="J243" i="13" s="1"/>
  <c r="Y118" i="13" s="1"/>
  <c r="G242" i="13"/>
  <c r="J242" i="13" s="1"/>
  <c r="Y117" i="13" s="1"/>
  <c r="G241" i="13"/>
  <c r="G240" i="13"/>
  <c r="J240" i="13" s="1"/>
  <c r="Y115" i="13" s="1"/>
  <c r="G239" i="13"/>
  <c r="J239" i="13" s="1"/>
  <c r="Y114" i="13" s="1"/>
  <c r="G238" i="13"/>
  <c r="J238" i="13" s="1"/>
  <c r="Y113" i="13" s="1"/>
  <c r="G253" i="13"/>
  <c r="Y109" i="13" s="1"/>
  <c r="G252" i="13"/>
  <c r="J252" i="13" s="1"/>
  <c r="Y127" i="13" s="1"/>
  <c r="G237" i="13"/>
  <c r="J237" i="13" s="1"/>
  <c r="Y126" i="13" s="1"/>
  <c r="G232" i="13"/>
  <c r="G231" i="13"/>
  <c r="X105" i="13" s="1"/>
  <c r="G230" i="13"/>
  <c r="J230" i="13" s="1"/>
  <c r="X123" i="13" s="1"/>
  <c r="G229" i="13"/>
  <c r="G228" i="13"/>
  <c r="J228" i="13" s="1"/>
  <c r="X121" i="13" s="1"/>
  <c r="G227" i="13"/>
  <c r="X101" i="13" s="1"/>
  <c r="G226" i="13"/>
  <c r="X100" i="13" s="1"/>
  <c r="G225" i="13"/>
  <c r="J225" i="13" s="1"/>
  <c r="X118" i="13" s="1"/>
  <c r="G224" i="13"/>
  <c r="J224" i="13" s="1"/>
  <c r="G223" i="13"/>
  <c r="G222" i="13"/>
  <c r="J222" i="13" s="1"/>
  <c r="X115" i="13" s="1"/>
  <c r="G221" i="13"/>
  <c r="J221" i="13" s="1"/>
  <c r="X114" i="13" s="1"/>
  <c r="G220" i="13"/>
  <c r="J220" i="13"/>
  <c r="X113" i="13" s="1"/>
  <c r="G235" i="13"/>
  <c r="X109" i="13" s="1"/>
  <c r="G234" i="13"/>
  <c r="X108" i="13" s="1"/>
  <c r="G219" i="13"/>
  <c r="J219" i="13" s="1"/>
  <c r="X126" i="13" s="1"/>
  <c r="G214" i="13"/>
  <c r="G213" i="13"/>
  <c r="J213" i="13" s="1"/>
  <c r="W124" i="13" s="1"/>
  <c r="G212" i="13"/>
  <c r="J212" i="13" s="1"/>
  <c r="W123" i="13" s="1"/>
  <c r="G211" i="13"/>
  <c r="G210" i="13"/>
  <c r="J210" i="13"/>
  <c r="W121" i="13" s="1"/>
  <c r="G209" i="13"/>
  <c r="W101" i="13" s="1"/>
  <c r="G208" i="13"/>
  <c r="W100" i="13" s="1"/>
  <c r="G207" i="13"/>
  <c r="J207" i="13" s="1"/>
  <c r="W118" i="13" s="1"/>
  <c r="G206" i="13"/>
  <c r="J206" i="13" s="1"/>
  <c r="W117" i="13" s="1"/>
  <c r="G205" i="13"/>
  <c r="G204" i="13"/>
  <c r="J204" i="13" s="1"/>
  <c r="W115" i="13" s="1"/>
  <c r="G203" i="13"/>
  <c r="J203" i="13" s="1"/>
  <c r="W114" i="13" s="1"/>
  <c r="G202" i="13"/>
  <c r="J202" i="13" s="1"/>
  <c r="W113" i="13" s="1"/>
  <c r="G217" i="13"/>
  <c r="W109" i="13" s="1"/>
  <c r="G216" i="13"/>
  <c r="W108" i="13" s="1"/>
  <c r="G201" i="13"/>
  <c r="J201" i="13" s="1"/>
  <c r="W126" i="13" s="1"/>
  <c r="G196" i="13"/>
  <c r="J196" i="13" s="1"/>
  <c r="G195" i="13"/>
  <c r="J195" i="13" s="1"/>
  <c r="V124" i="13" s="1"/>
  <c r="G194" i="13"/>
  <c r="J194" i="13" s="1"/>
  <c r="V123" i="13" s="1"/>
  <c r="G193" i="13"/>
  <c r="J193" i="13" s="1"/>
  <c r="V122" i="13" s="1"/>
  <c r="G192" i="13"/>
  <c r="J192" i="13"/>
  <c r="G191" i="13"/>
  <c r="V101" i="13" s="1"/>
  <c r="G190" i="13"/>
  <c r="V100" i="13" s="1"/>
  <c r="G189" i="13"/>
  <c r="J189" i="13" s="1"/>
  <c r="V118" i="13" s="1"/>
  <c r="G188" i="13"/>
  <c r="J188" i="13" s="1"/>
  <c r="V117" i="13" s="1"/>
  <c r="G187" i="13"/>
  <c r="J187" i="13" s="1"/>
  <c r="V116" i="13" s="1"/>
  <c r="G186" i="13"/>
  <c r="J186" i="13" s="1"/>
  <c r="V115" i="13" s="1"/>
  <c r="G185" i="13"/>
  <c r="J185" i="13" s="1"/>
  <c r="V114" i="13" s="1"/>
  <c r="G184" i="13"/>
  <c r="J184" i="13"/>
  <c r="V113" i="13" s="1"/>
  <c r="G199" i="13"/>
  <c r="V109" i="13" s="1"/>
  <c r="G198" i="13"/>
  <c r="V108" i="13" s="1"/>
  <c r="G183" i="13"/>
  <c r="J183" i="13" s="1"/>
  <c r="V126" i="13" s="1"/>
  <c r="G340" i="13"/>
  <c r="G339" i="13"/>
  <c r="J339" i="13" s="1"/>
  <c r="U124" i="13" s="1"/>
  <c r="G338" i="13"/>
  <c r="J338" i="13" s="1"/>
  <c r="U123" i="13" s="1"/>
  <c r="G337" i="13"/>
  <c r="G336" i="13"/>
  <c r="J336" i="13" s="1"/>
  <c r="U121" i="13" s="1"/>
  <c r="G335" i="13"/>
  <c r="J335" i="13" s="1"/>
  <c r="U120" i="13" s="1"/>
  <c r="G334" i="13"/>
  <c r="J334" i="13" s="1"/>
  <c r="U119" i="13" s="1"/>
  <c r="G333" i="13"/>
  <c r="J333" i="13" s="1"/>
  <c r="U118" i="13" s="1"/>
  <c r="G332" i="13"/>
  <c r="J332" i="13"/>
  <c r="U117" i="13" s="1"/>
  <c r="G331" i="13"/>
  <c r="U97" i="13" s="1"/>
  <c r="G330" i="13"/>
  <c r="J330" i="13" s="1"/>
  <c r="U115" i="13" s="1"/>
  <c r="G329" i="13"/>
  <c r="J329" i="13" s="1"/>
  <c r="U114" i="13" s="1"/>
  <c r="G328" i="13"/>
  <c r="J328" i="13"/>
  <c r="U113" i="13" s="1"/>
  <c r="G343" i="13"/>
  <c r="J343" i="13" s="1"/>
  <c r="U112" i="13" s="1"/>
  <c r="G342" i="13"/>
  <c r="J342" i="13" s="1"/>
  <c r="U127" i="13" s="1"/>
  <c r="G327" i="13"/>
  <c r="J327" i="13" s="1"/>
  <c r="U126" i="13" s="1"/>
  <c r="G412" i="13"/>
  <c r="G411" i="13"/>
  <c r="T105" i="13" s="1"/>
  <c r="G410" i="13"/>
  <c r="T104" i="13" s="1"/>
  <c r="G409" i="13"/>
  <c r="G408" i="13"/>
  <c r="J408" i="13"/>
  <c r="T121" i="13" s="1"/>
  <c r="G407" i="13"/>
  <c r="J407" i="13" s="1"/>
  <c r="T120" i="13" s="1"/>
  <c r="G406" i="13"/>
  <c r="G405" i="13"/>
  <c r="J405" i="13" s="1"/>
  <c r="T118" i="13" s="1"/>
  <c r="G404" i="13"/>
  <c r="J404" i="13" s="1"/>
  <c r="T117" i="13" s="1"/>
  <c r="G403" i="13"/>
  <c r="T97" i="13" s="1"/>
  <c r="G402" i="13"/>
  <c r="T96" i="13" s="1"/>
  <c r="G401" i="13"/>
  <c r="J401" i="13" s="1"/>
  <c r="T114" i="13" s="1"/>
  <c r="G400" i="13"/>
  <c r="J400" i="13"/>
  <c r="G415" i="13"/>
  <c r="J415" i="13" s="1"/>
  <c r="T112" i="13" s="1"/>
  <c r="G414" i="13"/>
  <c r="J414" i="13" s="1"/>
  <c r="T127" i="13" s="1"/>
  <c r="G399" i="13"/>
  <c r="J399" i="13" s="1"/>
  <c r="T126" i="13" s="1"/>
  <c r="G358" i="13"/>
  <c r="G357" i="13"/>
  <c r="S105" i="13" s="1"/>
  <c r="G356" i="13"/>
  <c r="S104" i="13" s="1"/>
  <c r="G355" i="13"/>
  <c r="G354" i="13"/>
  <c r="J354" i="13"/>
  <c r="G353" i="13"/>
  <c r="J353" i="13" s="1"/>
  <c r="S120" i="13" s="1"/>
  <c r="G352" i="13"/>
  <c r="G351" i="13"/>
  <c r="J351" i="13" s="1"/>
  <c r="S118" i="13" s="1"/>
  <c r="G350" i="13"/>
  <c r="J350" i="13"/>
  <c r="S117" i="13" s="1"/>
  <c r="G349" i="13"/>
  <c r="S97" i="13" s="1"/>
  <c r="G348" i="13"/>
  <c r="S96" i="13" s="1"/>
  <c r="G347" i="13"/>
  <c r="J347" i="13" s="1"/>
  <c r="S114" i="13" s="1"/>
  <c r="G346" i="13"/>
  <c r="J346" i="13" s="1"/>
  <c r="S113" i="13" s="1"/>
  <c r="G361" i="13"/>
  <c r="J361" i="13" s="1"/>
  <c r="S112" i="13" s="1"/>
  <c r="G360" i="13"/>
  <c r="J360" i="13" s="1"/>
  <c r="S127" i="13" s="1"/>
  <c r="G345" i="13"/>
  <c r="J345" i="13" s="1"/>
  <c r="S126" i="13" s="1"/>
  <c r="N128" i="13"/>
  <c r="AL128" i="13" s="1"/>
  <c r="AH128" i="13"/>
  <c r="AG128" i="13"/>
  <c r="AF128" i="13"/>
  <c r="AE128" i="13"/>
  <c r="AD128" i="13"/>
  <c r="V128" i="13"/>
  <c r="R128" i="13"/>
  <c r="Q128" i="13"/>
  <c r="P128" i="13"/>
  <c r="O128" i="13"/>
  <c r="N124" i="13"/>
  <c r="AL124" i="13" s="1"/>
  <c r="AE124" i="13"/>
  <c r="AD124" i="13"/>
  <c r="O124" i="13"/>
  <c r="N121" i="13"/>
  <c r="S121" i="13"/>
  <c r="V121" i="13"/>
  <c r="AC121" i="13"/>
  <c r="AD121" i="13"/>
  <c r="AI121" i="13"/>
  <c r="N120" i="13"/>
  <c r="O120" i="13"/>
  <c r="P120" i="13"/>
  <c r="Q120" i="13"/>
  <c r="R120" i="13"/>
  <c r="AD120" i="13"/>
  <c r="AE120" i="13"/>
  <c r="AF120" i="13"/>
  <c r="AG120" i="13"/>
  <c r="AH120" i="13"/>
  <c r="P119" i="13"/>
  <c r="P118" i="13"/>
  <c r="AE118" i="13"/>
  <c r="N117" i="13"/>
  <c r="O117" i="13"/>
  <c r="P117" i="13"/>
  <c r="Q117" i="13"/>
  <c r="R117" i="13"/>
  <c r="X117" i="13"/>
  <c r="Z117" i="13"/>
  <c r="AD117" i="13"/>
  <c r="AE117" i="13"/>
  <c r="AF117" i="13"/>
  <c r="AG117" i="13"/>
  <c r="AH117" i="13"/>
  <c r="N116" i="13"/>
  <c r="O116" i="13"/>
  <c r="P116" i="13"/>
  <c r="Q116" i="13"/>
  <c r="AD116" i="13"/>
  <c r="AE116" i="13"/>
  <c r="AF116" i="13"/>
  <c r="AG116" i="13"/>
  <c r="AE114" i="13"/>
  <c r="N113" i="13"/>
  <c r="T113" i="13"/>
  <c r="AD113" i="13"/>
  <c r="N112" i="13"/>
  <c r="O112" i="13"/>
  <c r="P112" i="13"/>
  <c r="Q112" i="13"/>
  <c r="R112" i="13"/>
  <c r="AD112" i="13"/>
  <c r="AE112" i="13"/>
  <c r="AF112" i="13"/>
  <c r="AG112" i="13"/>
  <c r="AH112" i="13"/>
  <c r="AH127" i="13"/>
  <c r="N126" i="13"/>
  <c r="R126" i="13"/>
  <c r="AG126" i="13"/>
  <c r="N106" i="13"/>
  <c r="AL106" i="13"/>
  <c r="AK106" i="13"/>
  <c r="AH106" i="13"/>
  <c r="AG106" i="13"/>
  <c r="AF106" i="13"/>
  <c r="AE106" i="13"/>
  <c r="AD106" i="13"/>
  <c r="Z106" i="13"/>
  <c r="V106" i="13"/>
  <c r="R106" i="13"/>
  <c r="Q106" i="13"/>
  <c r="P106" i="13"/>
  <c r="O106" i="13"/>
  <c r="N105" i="13"/>
  <c r="AL105" i="13" s="1"/>
  <c r="AE105" i="13"/>
  <c r="AD105" i="13"/>
  <c r="AC105" i="13"/>
  <c r="AB105" i="13"/>
  <c r="V105" i="13"/>
  <c r="O105" i="13"/>
  <c r="U104" i="13"/>
  <c r="AC104" i="13"/>
  <c r="W104" i="13"/>
  <c r="O103" i="13"/>
  <c r="V103" i="13"/>
  <c r="Z103" i="13"/>
  <c r="AK103" i="13"/>
  <c r="AI103" i="13"/>
  <c r="N102" i="13"/>
  <c r="S102" i="13"/>
  <c r="T102" i="13"/>
  <c r="V102" i="13"/>
  <c r="W102" i="13"/>
  <c r="X102" i="13"/>
  <c r="Z102" i="13"/>
  <c r="AA102" i="13"/>
  <c r="AB102" i="13"/>
  <c r="AC102" i="13"/>
  <c r="AD102" i="13"/>
  <c r="AI102" i="13"/>
  <c r="AJ102" i="13"/>
  <c r="N101" i="13"/>
  <c r="O101" i="13"/>
  <c r="P101" i="13"/>
  <c r="Q101" i="13"/>
  <c r="R101" i="13"/>
  <c r="T101" i="13"/>
  <c r="U101" i="13"/>
  <c r="Z101" i="13"/>
  <c r="AA101" i="13"/>
  <c r="AB101" i="13"/>
  <c r="AC101" i="13"/>
  <c r="AD101" i="13"/>
  <c r="AE101" i="13"/>
  <c r="AF101" i="13"/>
  <c r="AG101" i="13"/>
  <c r="AH101" i="13"/>
  <c r="AJ101" i="13"/>
  <c r="AK101" i="13"/>
  <c r="N100" i="13"/>
  <c r="AI100" i="13"/>
  <c r="N99" i="13"/>
  <c r="R99" i="13"/>
  <c r="S99" i="13"/>
  <c r="T99" i="13"/>
  <c r="V99" i="13"/>
  <c r="W99" i="13"/>
  <c r="X99" i="13"/>
  <c r="Z99" i="13"/>
  <c r="AA99" i="13"/>
  <c r="AC99" i="13"/>
  <c r="AD99" i="13"/>
  <c r="AH99" i="13"/>
  <c r="AI99" i="13"/>
  <c r="AJ99" i="13"/>
  <c r="N98" i="13"/>
  <c r="O98" i="13"/>
  <c r="P98" i="13"/>
  <c r="Q98" i="13"/>
  <c r="R98" i="13"/>
  <c r="S98" i="13"/>
  <c r="U98" i="13"/>
  <c r="V98" i="13"/>
  <c r="W98" i="13"/>
  <c r="X98" i="13"/>
  <c r="Y98" i="13"/>
  <c r="Z98" i="13"/>
  <c r="AA98" i="13"/>
  <c r="AB98" i="13"/>
  <c r="AC98" i="13"/>
  <c r="AD98" i="13"/>
  <c r="AE98" i="13"/>
  <c r="AF98" i="13"/>
  <c r="AG98" i="13"/>
  <c r="AH98" i="13"/>
  <c r="AI98" i="13"/>
  <c r="N97" i="13"/>
  <c r="O97" i="13"/>
  <c r="P97" i="13"/>
  <c r="Q97" i="13"/>
  <c r="AD97" i="13"/>
  <c r="AE97" i="13"/>
  <c r="AF97" i="13"/>
  <c r="AG97" i="13"/>
  <c r="AK97" i="13"/>
  <c r="U96" i="13"/>
  <c r="V96" i="13"/>
  <c r="W96" i="13"/>
  <c r="AC96" i="13"/>
  <c r="S95" i="13"/>
  <c r="U95" i="13"/>
  <c r="V95" i="13"/>
  <c r="W95" i="13"/>
  <c r="X95" i="13"/>
  <c r="Z95" i="13"/>
  <c r="AA95" i="13"/>
  <c r="AB95" i="13"/>
  <c r="AC95" i="13"/>
  <c r="AE95" i="13"/>
  <c r="AI95" i="13"/>
  <c r="AK95" i="13"/>
  <c r="N94" i="13"/>
  <c r="T94" i="13"/>
  <c r="U94" i="13"/>
  <c r="V94" i="13"/>
  <c r="W94" i="13"/>
  <c r="X94" i="13"/>
  <c r="Y94" i="13"/>
  <c r="Z94" i="13"/>
  <c r="AA94" i="13"/>
  <c r="AB94" i="13"/>
  <c r="AC94" i="13"/>
  <c r="AD94" i="13"/>
  <c r="AJ94" i="13"/>
  <c r="N109" i="13"/>
  <c r="O109" i="13"/>
  <c r="P109" i="13"/>
  <c r="Q109" i="13"/>
  <c r="R109" i="13"/>
  <c r="S109" i="13"/>
  <c r="T109" i="13"/>
  <c r="Z109" i="13"/>
  <c r="AA109" i="13"/>
  <c r="AC109" i="13"/>
  <c r="AD109" i="13"/>
  <c r="AE109" i="13"/>
  <c r="AF109" i="13"/>
  <c r="AG109" i="13"/>
  <c r="AH109" i="13"/>
  <c r="AI109" i="13"/>
  <c r="AJ109" i="13"/>
  <c r="AK109" i="13"/>
  <c r="S108" i="13"/>
  <c r="Z108" i="13"/>
  <c r="AA108" i="13"/>
  <c r="AB108" i="13"/>
  <c r="AF108" i="13"/>
  <c r="AI108" i="13"/>
  <c r="AJ108" i="13"/>
  <c r="H360" i="13"/>
  <c r="H414" i="13"/>
  <c r="H342" i="13"/>
  <c r="H198" i="13"/>
  <c r="H216" i="13"/>
  <c r="H234" i="13"/>
  <c r="H252" i="13"/>
  <c r="H270" i="13"/>
  <c r="H432" i="13"/>
  <c r="H396" i="13"/>
  <c r="H324" i="13"/>
  <c r="H288" i="13"/>
  <c r="H378" i="13"/>
  <c r="H345" i="13"/>
  <c r="H361" i="13"/>
  <c r="H346" i="13"/>
  <c r="H347" i="13"/>
  <c r="H348" i="13"/>
  <c r="H349" i="13"/>
  <c r="H350" i="13"/>
  <c r="H351" i="13"/>
  <c r="H352" i="13"/>
  <c r="H353" i="13"/>
  <c r="H354" i="13"/>
  <c r="H355" i="13"/>
  <c r="H356" i="13"/>
  <c r="H357" i="13"/>
  <c r="H358" i="13"/>
  <c r="H399" i="13"/>
  <c r="H415" i="13"/>
  <c r="H400" i="13"/>
  <c r="H401" i="13"/>
  <c r="H402" i="13"/>
  <c r="H403" i="13"/>
  <c r="H404" i="13"/>
  <c r="H405" i="13"/>
  <c r="H406" i="13"/>
  <c r="H407" i="13"/>
  <c r="H408" i="13"/>
  <c r="H409" i="13"/>
  <c r="H410" i="13"/>
  <c r="H411" i="13"/>
  <c r="H412" i="13"/>
  <c r="H327" i="13"/>
  <c r="H343" i="13"/>
  <c r="H328" i="13"/>
  <c r="H329" i="13"/>
  <c r="H330" i="13"/>
  <c r="H331" i="13"/>
  <c r="H332" i="13"/>
  <c r="H333" i="13"/>
  <c r="H334" i="13"/>
  <c r="H335" i="13"/>
  <c r="H336" i="13"/>
  <c r="H337" i="13"/>
  <c r="H338" i="13"/>
  <c r="H339" i="13"/>
  <c r="H340" i="13"/>
  <c r="H183" i="13"/>
  <c r="H199" i="13"/>
  <c r="H184" i="13"/>
  <c r="H185" i="13"/>
  <c r="H186" i="13"/>
  <c r="H187" i="13"/>
  <c r="H188" i="13"/>
  <c r="H189" i="13"/>
  <c r="H190" i="13"/>
  <c r="H191" i="13"/>
  <c r="H192" i="13"/>
  <c r="H193" i="13"/>
  <c r="H194" i="13"/>
  <c r="H195" i="13"/>
  <c r="H196" i="13"/>
  <c r="H201" i="13"/>
  <c r="H217" i="13"/>
  <c r="H202" i="13"/>
  <c r="H203" i="13"/>
  <c r="H204" i="13"/>
  <c r="H205" i="13"/>
  <c r="H206" i="13"/>
  <c r="H207" i="13"/>
  <c r="H208" i="13"/>
  <c r="H209" i="13"/>
  <c r="H210" i="13"/>
  <c r="H211" i="13"/>
  <c r="H212" i="13"/>
  <c r="H213" i="13"/>
  <c r="H214" i="13"/>
  <c r="H219" i="13"/>
  <c r="H235" i="13"/>
  <c r="H220" i="13"/>
  <c r="H221" i="13"/>
  <c r="H222" i="13"/>
  <c r="H223" i="13"/>
  <c r="H224" i="13"/>
  <c r="H225" i="13"/>
  <c r="H226" i="13"/>
  <c r="H227" i="13"/>
  <c r="H228" i="13"/>
  <c r="H229" i="13"/>
  <c r="H230" i="13"/>
  <c r="H231" i="13"/>
  <c r="H232" i="13"/>
  <c r="H237" i="13"/>
  <c r="H253" i="13"/>
  <c r="H238" i="13"/>
  <c r="H239" i="13"/>
  <c r="H240" i="13"/>
  <c r="H241" i="13"/>
  <c r="H242" i="13"/>
  <c r="H243" i="13"/>
  <c r="H244" i="13"/>
  <c r="H245" i="13"/>
  <c r="H246" i="13"/>
  <c r="H247" i="13"/>
  <c r="H248" i="13"/>
  <c r="H249" i="13"/>
  <c r="H250" i="13"/>
  <c r="H255" i="13"/>
  <c r="H271" i="13"/>
  <c r="H256" i="13"/>
  <c r="H257" i="13"/>
  <c r="H258" i="13"/>
  <c r="H259" i="13"/>
  <c r="H260" i="13"/>
  <c r="H261" i="13"/>
  <c r="H262" i="13"/>
  <c r="H263" i="13"/>
  <c r="H264" i="13"/>
  <c r="H265" i="13"/>
  <c r="H266" i="13"/>
  <c r="H267" i="13"/>
  <c r="H268" i="13"/>
  <c r="H417" i="13"/>
  <c r="H433" i="13"/>
  <c r="H418" i="13"/>
  <c r="H419" i="13"/>
  <c r="H420" i="13"/>
  <c r="H421" i="13"/>
  <c r="H422" i="13"/>
  <c r="H423" i="13"/>
  <c r="H424" i="13"/>
  <c r="H425" i="13"/>
  <c r="H426" i="13"/>
  <c r="H427" i="13"/>
  <c r="H428" i="13"/>
  <c r="H429" i="13"/>
  <c r="H430" i="13"/>
  <c r="H381" i="13"/>
  <c r="H397" i="13"/>
  <c r="H382" i="13"/>
  <c r="H383" i="13"/>
  <c r="H384" i="13"/>
  <c r="H385" i="13"/>
  <c r="H386" i="13"/>
  <c r="H387" i="13"/>
  <c r="H388" i="13"/>
  <c r="H389" i="13"/>
  <c r="H390" i="13"/>
  <c r="H391" i="13"/>
  <c r="H392" i="13"/>
  <c r="H393" i="13"/>
  <c r="H394" i="13"/>
  <c r="H309" i="13"/>
  <c r="H325" i="13"/>
  <c r="H310" i="13"/>
  <c r="H311" i="13"/>
  <c r="H312" i="13"/>
  <c r="H313" i="13"/>
  <c r="H314" i="13"/>
  <c r="H315" i="13"/>
  <c r="H316" i="13"/>
  <c r="H317" i="13"/>
  <c r="H318" i="13"/>
  <c r="H319" i="13"/>
  <c r="H320" i="13"/>
  <c r="H321" i="13"/>
  <c r="H322" i="13"/>
  <c r="H273" i="13"/>
  <c r="H289" i="13"/>
  <c r="H274" i="13"/>
  <c r="H275" i="13"/>
  <c r="H276" i="13"/>
  <c r="H277" i="13"/>
  <c r="H278" i="13"/>
  <c r="H279" i="13"/>
  <c r="H280" i="13"/>
  <c r="H281" i="13"/>
  <c r="H282" i="13"/>
  <c r="H283" i="13"/>
  <c r="H284" i="13"/>
  <c r="H285" i="13"/>
  <c r="H286" i="13"/>
  <c r="H363" i="13"/>
  <c r="H379" i="13"/>
  <c r="H364" i="13"/>
  <c r="H365" i="13"/>
  <c r="H366" i="13"/>
  <c r="H367" i="13"/>
  <c r="H368" i="13"/>
  <c r="H369" i="13"/>
  <c r="H370" i="13"/>
  <c r="H371" i="13"/>
  <c r="H372" i="13"/>
  <c r="H373" i="13"/>
  <c r="H374" i="13"/>
  <c r="H375" i="13"/>
  <c r="H376" i="13"/>
  <c r="CO108" i="13"/>
  <c r="I360" i="13"/>
  <c r="I414" i="13"/>
  <c r="I342" i="13"/>
  <c r="I198" i="13"/>
  <c r="I216" i="13"/>
  <c r="I234" i="13"/>
  <c r="I252" i="13"/>
  <c r="I270" i="13"/>
  <c r="I432" i="13"/>
  <c r="I396" i="13"/>
  <c r="I324" i="13"/>
  <c r="I288" i="13"/>
  <c r="I378" i="13"/>
  <c r="I345" i="13"/>
  <c r="I361" i="13"/>
  <c r="I346" i="13"/>
  <c r="I347" i="13"/>
  <c r="I348" i="13"/>
  <c r="I349" i="13"/>
  <c r="I350" i="13"/>
  <c r="I351" i="13"/>
  <c r="I352" i="13"/>
  <c r="I353" i="13"/>
  <c r="I354" i="13"/>
  <c r="I355" i="13"/>
  <c r="I356" i="13"/>
  <c r="I357" i="13"/>
  <c r="I358" i="13"/>
  <c r="I399" i="13"/>
  <c r="I415" i="13"/>
  <c r="I400" i="13"/>
  <c r="I401" i="13"/>
  <c r="I402" i="13"/>
  <c r="I403" i="13"/>
  <c r="I404" i="13"/>
  <c r="I405" i="13"/>
  <c r="I406" i="13"/>
  <c r="I407" i="13"/>
  <c r="I408" i="13"/>
  <c r="I409" i="13"/>
  <c r="I410" i="13"/>
  <c r="I411" i="13"/>
  <c r="I412" i="13"/>
  <c r="I327" i="13"/>
  <c r="I343" i="13"/>
  <c r="I328" i="13"/>
  <c r="I329" i="13"/>
  <c r="I330" i="13"/>
  <c r="I331" i="13"/>
  <c r="I332" i="13"/>
  <c r="I333" i="13"/>
  <c r="I334" i="13"/>
  <c r="I335" i="13"/>
  <c r="I336" i="13"/>
  <c r="I337" i="13"/>
  <c r="I338" i="13"/>
  <c r="I339" i="13"/>
  <c r="I340" i="13"/>
  <c r="I183" i="13"/>
  <c r="I199" i="13"/>
  <c r="I184" i="13"/>
  <c r="I185" i="13"/>
  <c r="I186" i="13"/>
  <c r="I187" i="13"/>
  <c r="CP108" i="13" s="1"/>
  <c r="I188" i="13"/>
  <c r="I189" i="13"/>
  <c r="I190" i="13"/>
  <c r="I191" i="13"/>
  <c r="I192" i="13"/>
  <c r="I193" i="13"/>
  <c r="I194" i="13"/>
  <c r="I195" i="13"/>
  <c r="I196" i="13"/>
  <c r="I201" i="13"/>
  <c r="I217" i="13"/>
  <c r="I202" i="13"/>
  <c r="I203" i="13"/>
  <c r="I204" i="13"/>
  <c r="I205" i="13"/>
  <c r="I206" i="13"/>
  <c r="I207" i="13"/>
  <c r="I208" i="13"/>
  <c r="I209" i="13"/>
  <c r="I210" i="13"/>
  <c r="I211" i="13"/>
  <c r="I212" i="13"/>
  <c r="I213" i="13"/>
  <c r="I214" i="13"/>
  <c r="I219" i="13"/>
  <c r="I235" i="13"/>
  <c r="I220" i="13"/>
  <c r="I221" i="13"/>
  <c r="I222" i="13"/>
  <c r="I223" i="13"/>
  <c r="I224" i="13"/>
  <c r="I225" i="13"/>
  <c r="I226" i="13"/>
  <c r="I227" i="13"/>
  <c r="I228" i="13"/>
  <c r="I229" i="13"/>
  <c r="I230" i="13"/>
  <c r="I231" i="13"/>
  <c r="I232" i="13"/>
  <c r="I237" i="13"/>
  <c r="I253" i="13"/>
  <c r="I238" i="13"/>
  <c r="I239" i="13"/>
  <c r="I240" i="13"/>
  <c r="I241" i="13"/>
  <c r="I242" i="13"/>
  <c r="I243" i="13"/>
  <c r="I244" i="13"/>
  <c r="I245" i="13"/>
  <c r="I246" i="13"/>
  <c r="I247" i="13"/>
  <c r="I248" i="13"/>
  <c r="I249" i="13"/>
  <c r="I250" i="13"/>
  <c r="I255" i="13"/>
  <c r="I271" i="13"/>
  <c r="I256" i="13"/>
  <c r="I257" i="13"/>
  <c r="I258" i="13"/>
  <c r="I259" i="13"/>
  <c r="I260" i="13"/>
  <c r="I261" i="13"/>
  <c r="I262" i="13"/>
  <c r="I263" i="13"/>
  <c r="I264" i="13"/>
  <c r="I265" i="13"/>
  <c r="I266" i="13"/>
  <c r="I267" i="13"/>
  <c r="I268" i="13"/>
  <c r="I417" i="13"/>
  <c r="I433" i="13"/>
  <c r="I418" i="13"/>
  <c r="I419" i="13"/>
  <c r="I420" i="13"/>
  <c r="I421" i="13"/>
  <c r="I422" i="13"/>
  <c r="I423" i="13"/>
  <c r="I424" i="13"/>
  <c r="I425" i="13"/>
  <c r="I426" i="13"/>
  <c r="I427" i="13"/>
  <c r="I428" i="13"/>
  <c r="I429" i="13"/>
  <c r="I430" i="13"/>
  <c r="I381" i="13"/>
  <c r="I397" i="13"/>
  <c r="I382" i="13"/>
  <c r="I383" i="13"/>
  <c r="I384" i="13"/>
  <c r="I385" i="13"/>
  <c r="I386" i="13"/>
  <c r="I387" i="13"/>
  <c r="I388" i="13"/>
  <c r="I389" i="13"/>
  <c r="I390" i="13"/>
  <c r="I391" i="13"/>
  <c r="I392" i="13"/>
  <c r="I393" i="13"/>
  <c r="I394" i="13"/>
  <c r="I309" i="13"/>
  <c r="I325" i="13"/>
  <c r="I310" i="13"/>
  <c r="I311" i="13"/>
  <c r="I312" i="13"/>
  <c r="I313" i="13"/>
  <c r="I314" i="13"/>
  <c r="I315" i="13"/>
  <c r="I316" i="13"/>
  <c r="I317" i="13"/>
  <c r="I318" i="13"/>
  <c r="I319" i="13"/>
  <c r="I320" i="13"/>
  <c r="I321" i="13"/>
  <c r="I322" i="13"/>
  <c r="I273" i="13"/>
  <c r="I289" i="13"/>
  <c r="I274" i="13"/>
  <c r="I275" i="13"/>
  <c r="I276" i="13"/>
  <c r="I277" i="13"/>
  <c r="I278" i="13"/>
  <c r="I279" i="13"/>
  <c r="I280" i="13"/>
  <c r="I281" i="13"/>
  <c r="I282" i="13"/>
  <c r="I283" i="13"/>
  <c r="I284" i="13"/>
  <c r="I285" i="13"/>
  <c r="I286" i="13"/>
  <c r="I363" i="13"/>
  <c r="I379" i="13"/>
  <c r="I364" i="13"/>
  <c r="I365" i="13"/>
  <c r="I366" i="13"/>
  <c r="I367" i="13"/>
  <c r="I368" i="13"/>
  <c r="I369" i="13"/>
  <c r="I370" i="13"/>
  <c r="I371" i="13"/>
  <c r="I372" i="13"/>
  <c r="I373" i="13"/>
  <c r="I374" i="13"/>
  <c r="I375" i="13"/>
  <c r="I376" i="13"/>
  <c r="CQ108" i="13"/>
  <c r="CO109" i="13"/>
  <c r="CQ109" i="13"/>
  <c r="CO94" i="13"/>
  <c r="CQ94" i="13"/>
  <c r="CO95" i="13"/>
  <c r="CQ95" i="13"/>
  <c r="CO96" i="13"/>
  <c r="CQ96" i="13"/>
  <c r="CO97" i="13"/>
  <c r="CP97" i="13"/>
  <c r="CQ97" i="13"/>
  <c r="CO98" i="13"/>
  <c r="CP98" i="13"/>
  <c r="CQ98" i="13"/>
  <c r="CO99" i="13"/>
  <c r="CQ99" i="13"/>
  <c r="CO100" i="13"/>
  <c r="CQ100" i="13"/>
  <c r="CO101" i="13"/>
  <c r="CQ101" i="13"/>
  <c r="CO102" i="13"/>
  <c r="CP102" i="13"/>
  <c r="CQ102" i="13"/>
  <c r="CO103" i="13"/>
  <c r="CQ103" i="13"/>
  <c r="CO104" i="13"/>
  <c r="CP104" i="13"/>
  <c r="CQ104" i="13"/>
  <c r="CO105" i="13"/>
  <c r="CP105" i="13"/>
  <c r="CQ105" i="13"/>
  <c r="CO106" i="13"/>
  <c r="CP106" i="13"/>
  <c r="CQ106" i="13"/>
  <c r="E345" i="13"/>
  <c r="F345" i="13"/>
  <c r="K345" i="13"/>
  <c r="E360" i="13"/>
  <c r="F360" i="13"/>
  <c r="K360" i="13"/>
  <c r="E361" i="13"/>
  <c r="F361" i="13"/>
  <c r="K361" i="13"/>
  <c r="E346" i="13"/>
  <c r="F346" i="13"/>
  <c r="K346" i="13"/>
  <c r="E347" i="13"/>
  <c r="F347" i="13"/>
  <c r="K347" i="13"/>
  <c r="E348" i="13"/>
  <c r="F348" i="13"/>
  <c r="K348" i="13"/>
  <c r="E349" i="13"/>
  <c r="F349" i="13"/>
  <c r="K349" i="13"/>
  <c r="E350" i="13"/>
  <c r="F350" i="13"/>
  <c r="K350" i="13"/>
  <c r="E351" i="13"/>
  <c r="F351" i="13"/>
  <c r="K351" i="13"/>
  <c r="E352" i="13"/>
  <c r="F352" i="13"/>
  <c r="K352" i="13"/>
  <c r="E353" i="13"/>
  <c r="F353" i="13"/>
  <c r="K353" i="13"/>
  <c r="E354" i="13"/>
  <c r="F354" i="13"/>
  <c r="K354" i="13"/>
  <c r="E355" i="13"/>
  <c r="F355" i="13"/>
  <c r="K355" i="13"/>
  <c r="E356" i="13"/>
  <c r="F356" i="13"/>
  <c r="K356" i="13"/>
  <c r="E357" i="13"/>
  <c r="F357" i="13"/>
  <c r="K357" i="13"/>
  <c r="E358" i="13"/>
  <c r="F358" i="13"/>
  <c r="K358" i="13"/>
  <c r="E399" i="13"/>
  <c r="F399" i="13"/>
  <c r="K399" i="13"/>
  <c r="E414" i="13"/>
  <c r="F414" i="13"/>
  <c r="K414" i="13"/>
  <c r="E415" i="13"/>
  <c r="F415" i="13"/>
  <c r="K415" i="13"/>
  <c r="E400" i="13"/>
  <c r="F400" i="13"/>
  <c r="K400" i="13"/>
  <c r="E401" i="13"/>
  <c r="F401" i="13"/>
  <c r="K401" i="13"/>
  <c r="E402" i="13"/>
  <c r="F402" i="13"/>
  <c r="K402" i="13"/>
  <c r="E403" i="13"/>
  <c r="F403" i="13"/>
  <c r="K403" i="13"/>
  <c r="E404" i="13"/>
  <c r="F404" i="13"/>
  <c r="K404" i="13"/>
  <c r="E405" i="13"/>
  <c r="F405" i="13"/>
  <c r="K405" i="13"/>
  <c r="E406" i="13"/>
  <c r="F406" i="13"/>
  <c r="K406" i="13"/>
  <c r="E407" i="13"/>
  <c r="F407" i="13"/>
  <c r="K407" i="13"/>
  <c r="E408" i="13"/>
  <c r="F408" i="13"/>
  <c r="K408" i="13"/>
  <c r="E409" i="13"/>
  <c r="F409" i="13"/>
  <c r="K409" i="13"/>
  <c r="E410" i="13"/>
  <c r="F410" i="13"/>
  <c r="K410" i="13"/>
  <c r="E411" i="13"/>
  <c r="F411" i="13"/>
  <c r="K411" i="13"/>
  <c r="E412" i="13"/>
  <c r="F412" i="13"/>
  <c r="K412" i="13"/>
  <c r="E327" i="13"/>
  <c r="F327" i="13"/>
  <c r="K327" i="13"/>
  <c r="E342" i="13"/>
  <c r="F342" i="13"/>
  <c r="K342" i="13"/>
  <c r="E343" i="13"/>
  <c r="F343" i="13"/>
  <c r="K343" i="13"/>
  <c r="E328" i="13"/>
  <c r="F328" i="13"/>
  <c r="K328" i="13"/>
  <c r="E329" i="13"/>
  <c r="F329" i="13"/>
  <c r="K329" i="13"/>
  <c r="E330" i="13"/>
  <c r="F330" i="13"/>
  <c r="K330" i="13"/>
  <c r="E331" i="13"/>
  <c r="F331" i="13"/>
  <c r="K331" i="13"/>
  <c r="E332" i="13"/>
  <c r="F332" i="13"/>
  <c r="K332" i="13"/>
  <c r="E333" i="13"/>
  <c r="F333" i="13"/>
  <c r="K333" i="13"/>
  <c r="E334" i="13"/>
  <c r="F334" i="13"/>
  <c r="K334" i="13"/>
  <c r="E335" i="13"/>
  <c r="F335" i="13"/>
  <c r="K335" i="13"/>
  <c r="E336" i="13"/>
  <c r="F336" i="13"/>
  <c r="K336" i="13"/>
  <c r="E337" i="13"/>
  <c r="F337" i="13"/>
  <c r="K337" i="13"/>
  <c r="E338" i="13"/>
  <c r="F338" i="13"/>
  <c r="K338" i="13"/>
  <c r="E339" i="13"/>
  <c r="F339" i="13"/>
  <c r="K339" i="13"/>
  <c r="E340" i="13"/>
  <c r="F340" i="13"/>
  <c r="K340" i="13"/>
  <c r="E183" i="13"/>
  <c r="F183" i="13"/>
  <c r="K183" i="13"/>
  <c r="E198" i="13"/>
  <c r="F198" i="13"/>
  <c r="K198" i="13"/>
  <c r="E199" i="13"/>
  <c r="F199" i="13"/>
  <c r="K199" i="13"/>
  <c r="E184" i="13"/>
  <c r="F184" i="13"/>
  <c r="K184" i="13"/>
  <c r="E185" i="13"/>
  <c r="F185" i="13"/>
  <c r="K185" i="13"/>
  <c r="E186" i="13"/>
  <c r="F186" i="13"/>
  <c r="K186" i="13"/>
  <c r="E187" i="13"/>
  <c r="F187" i="13"/>
  <c r="K187" i="13"/>
  <c r="E188" i="13"/>
  <c r="F188" i="13"/>
  <c r="K188" i="13"/>
  <c r="E189" i="13"/>
  <c r="F189" i="13"/>
  <c r="K189" i="13"/>
  <c r="E190" i="13"/>
  <c r="F190" i="13"/>
  <c r="K190" i="13"/>
  <c r="E191" i="13"/>
  <c r="F191" i="13"/>
  <c r="K191" i="13"/>
  <c r="E192" i="13"/>
  <c r="F192" i="13"/>
  <c r="K192" i="13"/>
  <c r="E193" i="13"/>
  <c r="F193" i="13"/>
  <c r="K193" i="13"/>
  <c r="E194" i="13"/>
  <c r="F194" i="13"/>
  <c r="K194" i="13"/>
  <c r="E195" i="13"/>
  <c r="F195" i="13"/>
  <c r="K195" i="13"/>
  <c r="E196" i="13"/>
  <c r="F196" i="13"/>
  <c r="K196" i="13"/>
  <c r="E201" i="13"/>
  <c r="F201" i="13"/>
  <c r="K201" i="13"/>
  <c r="E216" i="13"/>
  <c r="F216" i="13"/>
  <c r="K216" i="13"/>
  <c r="E217" i="13"/>
  <c r="F217" i="13"/>
  <c r="K217" i="13"/>
  <c r="E202" i="13"/>
  <c r="F202" i="13"/>
  <c r="K202" i="13"/>
  <c r="E203" i="13"/>
  <c r="F203" i="13"/>
  <c r="K203" i="13"/>
  <c r="E204" i="13"/>
  <c r="F204" i="13"/>
  <c r="K204" i="13"/>
  <c r="E205" i="13"/>
  <c r="F205" i="13"/>
  <c r="K205" i="13"/>
  <c r="E206" i="13"/>
  <c r="F206" i="13"/>
  <c r="K206" i="13"/>
  <c r="E207" i="13"/>
  <c r="F207" i="13"/>
  <c r="K207" i="13"/>
  <c r="E208" i="13"/>
  <c r="F208" i="13"/>
  <c r="K208" i="13"/>
  <c r="E209" i="13"/>
  <c r="F209" i="13"/>
  <c r="K209" i="13"/>
  <c r="E210" i="13"/>
  <c r="F210" i="13"/>
  <c r="K210" i="13"/>
  <c r="E211" i="13"/>
  <c r="F211" i="13"/>
  <c r="K211" i="13"/>
  <c r="E212" i="13"/>
  <c r="F212" i="13"/>
  <c r="K212" i="13"/>
  <c r="E213" i="13"/>
  <c r="F213" i="13"/>
  <c r="K213" i="13"/>
  <c r="E214" i="13"/>
  <c r="F214" i="13"/>
  <c r="K214" i="13"/>
  <c r="E219" i="13"/>
  <c r="F219" i="13"/>
  <c r="K219" i="13"/>
  <c r="E234" i="13"/>
  <c r="F234" i="13"/>
  <c r="K234" i="13"/>
  <c r="E235" i="13"/>
  <c r="F235" i="13"/>
  <c r="K235" i="13"/>
  <c r="E220" i="13"/>
  <c r="F220" i="13"/>
  <c r="K220" i="13"/>
  <c r="E221" i="13"/>
  <c r="F221" i="13"/>
  <c r="K221" i="13"/>
  <c r="E222" i="13"/>
  <c r="F222" i="13"/>
  <c r="K222" i="13"/>
  <c r="E223" i="13"/>
  <c r="F223" i="13"/>
  <c r="K223" i="13"/>
  <c r="E224" i="13"/>
  <c r="F224" i="13"/>
  <c r="K224" i="13"/>
  <c r="E225" i="13"/>
  <c r="F225" i="13"/>
  <c r="K225" i="13"/>
  <c r="E226" i="13"/>
  <c r="F226" i="13"/>
  <c r="K226" i="13"/>
  <c r="E227" i="13"/>
  <c r="F227" i="13"/>
  <c r="K227" i="13"/>
  <c r="E228" i="13"/>
  <c r="F228" i="13"/>
  <c r="K228" i="13"/>
  <c r="E229" i="13"/>
  <c r="F229" i="13"/>
  <c r="K229" i="13"/>
  <c r="E230" i="13"/>
  <c r="F230" i="13"/>
  <c r="K230" i="13"/>
  <c r="E231" i="13"/>
  <c r="F231" i="13"/>
  <c r="K231" i="13"/>
  <c r="E232" i="13"/>
  <c r="F232" i="13"/>
  <c r="K232" i="13"/>
  <c r="E237" i="13"/>
  <c r="F237" i="13"/>
  <c r="K237" i="13"/>
  <c r="E252" i="13"/>
  <c r="F252" i="13"/>
  <c r="K252" i="13"/>
  <c r="E253" i="13"/>
  <c r="F253" i="13"/>
  <c r="K253" i="13"/>
  <c r="E238" i="13"/>
  <c r="F238" i="13"/>
  <c r="K238" i="13"/>
  <c r="E239" i="13"/>
  <c r="F239" i="13"/>
  <c r="K239" i="13"/>
  <c r="E240" i="13"/>
  <c r="F240" i="13"/>
  <c r="K240" i="13"/>
  <c r="E241" i="13"/>
  <c r="F241" i="13"/>
  <c r="K241" i="13"/>
  <c r="E242" i="13"/>
  <c r="F242" i="13"/>
  <c r="K242" i="13"/>
  <c r="E243" i="13"/>
  <c r="F243" i="13"/>
  <c r="K243" i="13"/>
  <c r="E244" i="13"/>
  <c r="F244" i="13"/>
  <c r="K244" i="13"/>
  <c r="E245" i="13"/>
  <c r="F245" i="13"/>
  <c r="K245" i="13"/>
  <c r="E246" i="13"/>
  <c r="F246" i="13"/>
  <c r="K246" i="13"/>
  <c r="E247" i="13"/>
  <c r="F247" i="13"/>
  <c r="K247" i="13"/>
  <c r="E248" i="13"/>
  <c r="F248" i="13"/>
  <c r="K248" i="13"/>
  <c r="E249" i="13"/>
  <c r="F249" i="13"/>
  <c r="K249" i="13"/>
  <c r="E250" i="13"/>
  <c r="F250" i="13"/>
  <c r="K250" i="13"/>
  <c r="E255" i="13"/>
  <c r="F255" i="13"/>
  <c r="K255" i="13"/>
  <c r="E270" i="13"/>
  <c r="F270" i="13"/>
  <c r="K270" i="13"/>
  <c r="E271" i="13"/>
  <c r="F271" i="13"/>
  <c r="K271" i="13"/>
  <c r="E256" i="13"/>
  <c r="F256" i="13"/>
  <c r="K256" i="13"/>
  <c r="E257" i="13"/>
  <c r="F257" i="13"/>
  <c r="K257" i="13"/>
  <c r="E258" i="13"/>
  <c r="F258" i="13"/>
  <c r="K258" i="13"/>
  <c r="E259" i="13"/>
  <c r="F259" i="13"/>
  <c r="K259" i="13"/>
  <c r="E260" i="13"/>
  <c r="F260" i="13"/>
  <c r="K260" i="13"/>
  <c r="E261" i="13"/>
  <c r="F261" i="13"/>
  <c r="K261" i="13"/>
  <c r="E262" i="13"/>
  <c r="F262" i="13"/>
  <c r="K262" i="13"/>
  <c r="E263" i="13"/>
  <c r="F263" i="13"/>
  <c r="K263" i="13"/>
  <c r="E264" i="13"/>
  <c r="F264" i="13"/>
  <c r="K264" i="13"/>
  <c r="E265" i="13"/>
  <c r="F265" i="13"/>
  <c r="K265" i="13"/>
  <c r="E266" i="13"/>
  <c r="F266" i="13"/>
  <c r="K266" i="13"/>
  <c r="E267" i="13"/>
  <c r="F267" i="13"/>
  <c r="K267" i="13"/>
  <c r="E268" i="13"/>
  <c r="F268" i="13"/>
  <c r="K268" i="13"/>
  <c r="E417" i="13"/>
  <c r="F417" i="13"/>
  <c r="K417" i="13"/>
  <c r="E432" i="13"/>
  <c r="F432" i="13"/>
  <c r="K432" i="13"/>
  <c r="E433" i="13"/>
  <c r="F433" i="13"/>
  <c r="K433" i="13"/>
  <c r="E418" i="13"/>
  <c r="F418" i="13"/>
  <c r="K418" i="13"/>
  <c r="E419" i="13"/>
  <c r="F419" i="13"/>
  <c r="K419" i="13"/>
  <c r="E420" i="13"/>
  <c r="F420" i="13"/>
  <c r="K420" i="13"/>
  <c r="E421" i="13"/>
  <c r="F421" i="13"/>
  <c r="K421" i="13"/>
  <c r="E422" i="13"/>
  <c r="F422" i="13"/>
  <c r="K422" i="13"/>
  <c r="E423" i="13"/>
  <c r="F423" i="13"/>
  <c r="K423" i="13"/>
  <c r="E424" i="13"/>
  <c r="F424" i="13"/>
  <c r="K424" i="13"/>
  <c r="E425" i="13"/>
  <c r="F425" i="13"/>
  <c r="K425" i="13"/>
  <c r="E426" i="13"/>
  <c r="F426" i="13"/>
  <c r="K426" i="13"/>
  <c r="E427" i="13"/>
  <c r="F427" i="13"/>
  <c r="K427" i="13"/>
  <c r="E428" i="13"/>
  <c r="F428" i="13"/>
  <c r="K428" i="13"/>
  <c r="E429" i="13"/>
  <c r="F429" i="13"/>
  <c r="K429" i="13"/>
  <c r="E430" i="13"/>
  <c r="F430" i="13"/>
  <c r="K430" i="13"/>
  <c r="E381" i="13"/>
  <c r="F381" i="13"/>
  <c r="K381" i="13"/>
  <c r="E396" i="13"/>
  <c r="F396" i="13"/>
  <c r="K396" i="13"/>
  <c r="E397" i="13"/>
  <c r="F397" i="13"/>
  <c r="K397" i="13"/>
  <c r="E382" i="13"/>
  <c r="F382" i="13"/>
  <c r="K382" i="13"/>
  <c r="E383" i="13"/>
  <c r="F383" i="13"/>
  <c r="K383" i="13"/>
  <c r="E384" i="13"/>
  <c r="F384" i="13"/>
  <c r="K384" i="13"/>
  <c r="E385" i="13"/>
  <c r="F385" i="13"/>
  <c r="K385" i="13"/>
  <c r="E386" i="13"/>
  <c r="F386" i="13"/>
  <c r="K386" i="13"/>
  <c r="E387" i="13"/>
  <c r="F387" i="13"/>
  <c r="K387" i="13"/>
  <c r="E388" i="13"/>
  <c r="F388" i="13"/>
  <c r="K388" i="13"/>
  <c r="E389" i="13"/>
  <c r="F389" i="13"/>
  <c r="K389" i="13"/>
  <c r="E390" i="13"/>
  <c r="F390" i="13"/>
  <c r="K390" i="13"/>
  <c r="E391" i="13"/>
  <c r="F391" i="13"/>
  <c r="K391" i="13"/>
  <c r="E392" i="13"/>
  <c r="F392" i="13"/>
  <c r="K392" i="13"/>
  <c r="E393" i="13"/>
  <c r="F393" i="13"/>
  <c r="K393" i="13"/>
  <c r="E394" i="13"/>
  <c r="F394" i="13"/>
  <c r="K394" i="13"/>
  <c r="E309" i="13"/>
  <c r="F309" i="13"/>
  <c r="K309" i="13"/>
  <c r="E324" i="13"/>
  <c r="F324" i="13"/>
  <c r="K324" i="13"/>
  <c r="E325" i="13"/>
  <c r="F325" i="13"/>
  <c r="K325" i="13"/>
  <c r="E310" i="13"/>
  <c r="F310" i="13"/>
  <c r="K310" i="13"/>
  <c r="E311" i="13"/>
  <c r="F311" i="13"/>
  <c r="K311" i="13"/>
  <c r="E312" i="13"/>
  <c r="F312" i="13"/>
  <c r="K312" i="13"/>
  <c r="E313" i="13"/>
  <c r="F313" i="13"/>
  <c r="K313" i="13"/>
  <c r="E314" i="13"/>
  <c r="F314" i="13"/>
  <c r="K314" i="13"/>
  <c r="E315" i="13"/>
  <c r="F315" i="13"/>
  <c r="K315" i="13"/>
  <c r="E316" i="13"/>
  <c r="F316" i="13"/>
  <c r="K316" i="13"/>
  <c r="E317" i="13"/>
  <c r="F317" i="13"/>
  <c r="K317" i="13"/>
  <c r="E318" i="13"/>
  <c r="F318" i="13"/>
  <c r="K318" i="13"/>
  <c r="E319" i="13"/>
  <c r="F319" i="13"/>
  <c r="K319" i="13"/>
  <c r="E320" i="13"/>
  <c r="F320" i="13"/>
  <c r="K320" i="13"/>
  <c r="E321" i="13"/>
  <c r="F321" i="13"/>
  <c r="K321" i="13"/>
  <c r="E322" i="13"/>
  <c r="F322" i="13"/>
  <c r="K322" i="13"/>
  <c r="E273" i="13"/>
  <c r="F273" i="13"/>
  <c r="K273" i="13"/>
  <c r="E288" i="13"/>
  <c r="F288" i="13"/>
  <c r="K288" i="13"/>
  <c r="E289" i="13"/>
  <c r="F289" i="13"/>
  <c r="K289" i="13"/>
  <c r="E274" i="13"/>
  <c r="F274" i="13"/>
  <c r="K274" i="13"/>
  <c r="E275" i="13"/>
  <c r="F275" i="13"/>
  <c r="K275" i="13"/>
  <c r="E276" i="13"/>
  <c r="F276" i="13"/>
  <c r="K276" i="13"/>
  <c r="E277" i="13"/>
  <c r="F277" i="13"/>
  <c r="K277" i="13"/>
  <c r="E278" i="13"/>
  <c r="F278" i="13"/>
  <c r="K278" i="13"/>
  <c r="E279" i="13"/>
  <c r="F279" i="13"/>
  <c r="K279" i="13"/>
  <c r="E280" i="13"/>
  <c r="F280" i="13"/>
  <c r="K280" i="13"/>
  <c r="E281" i="13"/>
  <c r="F281" i="13"/>
  <c r="K281" i="13"/>
  <c r="E282" i="13"/>
  <c r="F282" i="13"/>
  <c r="K282" i="13"/>
  <c r="E283" i="13"/>
  <c r="F283" i="13"/>
  <c r="K283" i="13"/>
  <c r="E284" i="13"/>
  <c r="F284" i="13"/>
  <c r="K284" i="13"/>
  <c r="E285" i="13"/>
  <c r="F285" i="13"/>
  <c r="K285" i="13"/>
  <c r="E286" i="13"/>
  <c r="F286" i="13"/>
  <c r="K286" i="13"/>
  <c r="E363" i="13"/>
  <c r="F363" i="13"/>
  <c r="K363" i="13"/>
  <c r="E378" i="13"/>
  <c r="F378" i="13"/>
  <c r="K378" i="13"/>
  <c r="E379" i="13"/>
  <c r="F379" i="13"/>
  <c r="K379" i="13"/>
  <c r="E364" i="13"/>
  <c r="F364" i="13"/>
  <c r="K364" i="13"/>
  <c r="E365" i="13"/>
  <c r="F365" i="13"/>
  <c r="K365" i="13"/>
  <c r="E366" i="13"/>
  <c r="F366" i="13"/>
  <c r="K366" i="13"/>
  <c r="E367" i="13"/>
  <c r="F367" i="13"/>
  <c r="K367" i="13"/>
  <c r="E368" i="13"/>
  <c r="F368" i="13"/>
  <c r="K368" i="13"/>
  <c r="E369" i="13"/>
  <c r="F369" i="13"/>
  <c r="K369" i="13"/>
  <c r="E370" i="13"/>
  <c r="F370" i="13"/>
  <c r="K370" i="13"/>
  <c r="E371" i="13"/>
  <c r="F371" i="13"/>
  <c r="K371" i="13"/>
  <c r="E372" i="13"/>
  <c r="F372" i="13"/>
  <c r="K372" i="13"/>
  <c r="E373" i="13"/>
  <c r="F373" i="13"/>
  <c r="K373" i="13"/>
  <c r="E374" i="13"/>
  <c r="F374" i="13"/>
  <c r="K374" i="13"/>
  <c r="E375" i="13"/>
  <c r="F375" i="13"/>
  <c r="K375" i="13"/>
  <c r="E376" i="13"/>
  <c r="F376" i="13"/>
  <c r="K376" i="13"/>
  <c r="A3" i="6"/>
  <c r="A4" i="6" s="1"/>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Z2" i="3"/>
  <c r="AA2" i="3"/>
  <c r="AB2" i="3"/>
  <c r="AC2" i="3"/>
  <c r="AD2" i="3"/>
  <c r="AE2" i="3"/>
  <c r="AF2" i="3"/>
  <c r="AG2" i="3"/>
  <c r="AH2" i="3"/>
  <c r="AI2" i="3"/>
  <c r="AJ2" i="3"/>
  <c r="AK2" i="3"/>
  <c r="AL2" i="3"/>
  <c r="AM2" i="3"/>
  <c r="AN2" i="3"/>
  <c r="AO2" i="3"/>
  <c r="AP2" i="3"/>
  <c r="AQ2" i="3"/>
  <c r="AR2" i="3"/>
  <c r="AS2" i="3"/>
  <c r="AT2" i="3"/>
  <c r="AU2" i="3"/>
  <c r="AV2" i="3"/>
  <c r="AW2" i="3"/>
  <c r="AX2" i="3"/>
  <c r="AY2" i="3"/>
  <c r="AZ2" i="3"/>
  <c r="BA2" i="3"/>
  <c r="BB2" i="3"/>
  <c r="BC2" i="3"/>
  <c r="BD2" i="3"/>
  <c r="BE2" i="3"/>
  <c r="BF2" i="3"/>
  <c r="BG2" i="3"/>
  <c r="BH2" i="3"/>
  <c r="BI2" i="3"/>
  <c r="BJ2" i="3"/>
  <c r="BK2" i="3"/>
  <c r="BL2" i="3"/>
  <c r="BM2" i="3"/>
  <c r="BN2" i="3"/>
  <c r="BO2" i="3"/>
  <c r="BP2" i="3"/>
  <c r="BQ2" i="3"/>
  <c r="BP812" i="3"/>
  <c r="BQ812" i="3"/>
  <c r="BP813" i="3"/>
  <c r="BQ813" i="3"/>
  <c r="BP815" i="3"/>
  <c r="BQ815" i="3"/>
  <c r="BP782" i="3"/>
  <c r="BQ782" i="3"/>
  <c r="BP783" i="3"/>
  <c r="BQ783" i="3"/>
  <c r="BP785" i="3"/>
  <c r="BQ785" i="3"/>
  <c r="BP752" i="3"/>
  <c r="BQ752" i="3"/>
  <c r="BP753" i="3"/>
  <c r="BQ753" i="3"/>
  <c r="BP755" i="3"/>
  <c r="BQ755" i="3"/>
  <c r="BP722" i="3"/>
  <c r="BQ722" i="3"/>
  <c r="BP723" i="3"/>
  <c r="BQ723" i="3"/>
  <c r="BP725" i="3"/>
  <c r="BQ725" i="3"/>
  <c r="BP692" i="3"/>
  <c r="BQ692" i="3"/>
  <c r="BP693" i="3"/>
  <c r="BQ693" i="3"/>
  <c r="BP695" i="3"/>
  <c r="BQ695" i="3"/>
  <c r="BP662" i="3"/>
  <c r="BQ662" i="3"/>
  <c r="BP663" i="3"/>
  <c r="BQ663" i="3"/>
  <c r="BP665" i="3"/>
  <c r="BQ665" i="3"/>
  <c r="BP632" i="3"/>
  <c r="BQ632" i="3"/>
  <c r="BP633" i="3"/>
  <c r="BQ633" i="3"/>
  <c r="BP635" i="3"/>
  <c r="BQ635" i="3"/>
  <c r="BP602" i="3"/>
  <c r="BQ602" i="3"/>
  <c r="BP603" i="3"/>
  <c r="BQ603" i="3"/>
  <c r="BP605" i="3"/>
  <c r="BQ605" i="3"/>
  <c r="BP572" i="3"/>
  <c r="BQ572" i="3"/>
  <c r="BP573" i="3"/>
  <c r="BQ573" i="3"/>
  <c r="BP575" i="3"/>
  <c r="BQ575" i="3"/>
  <c r="BP542" i="3"/>
  <c r="BQ542" i="3"/>
  <c r="BP543" i="3"/>
  <c r="BQ543" i="3"/>
  <c r="BP545" i="3"/>
  <c r="BQ545" i="3"/>
  <c r="BP512" i="3"/>
  <c r="BQ512" i="3"/>
  <c r="BP513" i="3"/>
  <c r="BQ513" i="3"/>
  <c r="BP515" i="3"/>
  <c r="BQ515" i="3"/>
  <c r="BP482" i="3"/>
  <c r="BQ482" i="3"/>
  <c r="BP483" i="3"/>
  <c r="BQ483" i="3"/>
  <c r="BP485" i="3"/>
  <c r="BQ485" i="3"/>
  <c r="BP452" i="3"/>
  <c r="BQ452" i="3"/>
  <c r="BP453" i="3"/>
  <c r="BQ453" i="3"/>
  <c r="BP455" i="3"/>
  <c r="BQ455" i="3"/>
  <c r="BP422" i="3"/>
  <c r="BQ422" i="3"/>
  <c r="BP423" i="3"/>
  <c r="BQ423" i="3"/>
  <c r="BP425" i="3"/>
  <c r="BQ425" i="3"/>
  <c r="BP392" i="3"/>
  <c r="BQ392" i="3"/>
  <c r="BP393" i="3"/>
  <c r="BQ393" i="3"/>
  <c r="BP395" i="3"/>
  <c r="BQ395" i="3"/>
  <c r="BP362" i="3"/>
  <c r="BQ362" i="3"/>
  <c r="BP363" i="3"/>
  <c r="BQ363" i="3"/>
  <c r="BP365" i="3"/>
  <c r="BQ365" i="3"/>
  <c r="BP332" i="3"/>
  <c r="BQ332" i="3"/>
  <c r="BP333" i="3"/>
  <c r="BQ333" i="3"/>
  <c r="BP335" i="3"/>
  <c r="BQ335" i="3"/>
  <c r="BP302" i="3"/>
  <c r="BQ302" i="3"/>
  <c r="BP303" i="3"/>
  <c r="BQ303" i="3"/>
  <c r="BP305" i="3"/>
  <c r="BQ305" i="3"/>
  <c r="BP272" i="3"/>
  <c r="BQ272" i="3"/>
  <c r="BP273" i="3"/>
  <c r="BQ273" i="3"/>
  <c r="BP275" i="3"/>
  <c r="BQ275" i="3"/>
  <c r="BP242" i="3"/>
  <c r="BQ242" i="3"/>
  <c r="BP243" i="3"/>
  <c r="BQ243" i="3"/>
  <c r="BP245" i="3"/>
  <c r="BQ245" i="3"/>
  <c r="BP212" i="3"/>
  <c r="BQ212" i="3"/>
  <c r="BP213" i="3"/>
  <c r="BQ213" i="3"/>
  <c r="BP215" i="3"/>
  <c r="BQ215" i="3"/>
  <c r="BP182" i="3"/>
  <c r="BQ182" i="3"/>
  <c r="BP183" i="3"/>
  <c r="BQ183" i="3"/>
  <c r="BP185" i="3"/>
  <c r="BQ185" i="3"/>
  <c r="BP152" i="3"/>
  <c r="BQ152" i="3"/>
  <c r="BP153" i="3"/>
  <c r="BQ153" i="3"/>
  <c r="BP155" i="3"/>
  <c r="BQ155" i="3"/>
  <c r="BP122" i="3"/>
  <c r="BQ122" i="3"/>
  <c r="BP123" i="3"/>
  <c r="BQ123" i="3"/>
  <c r="BP125" i="3"/>
  <c r="BQ125" i="3"/>
  <c r="BP92" i="3"/>
  <c r="BQ92" i="3"/>
  <c r="BP93" i="3"/>
  <c r="BQ93" i="3"/>
  <c r="BP95" i="3"/>
  <c r="BQ95" i="3"/>
  <c r="BP62" i="3"/>
  <c r="BQ62" i="3"/>
  <c r="BP63" i="3"/>
  <c r="BQ63" i="3"/>
  <c r="BP65" i="3"/>
  <c r="BQ65" i="3"/>
  <c r="BP32" i="3"/>
  <c r="BQ32" i="3"/>
  <c r="BP33" i="3"/>
  <c r="BQ33" i="3"/>
  <c r="BP35" i="3"/>
  <c r="BQ35" i="3"/>
  <c r="BP5" i="3"/>
  <c r="BQ5" i="3"/>
  <c r="G67" i="3"/>
  <c r="BF812" i="3"/>
  <c r="BG812" i="3"/>
  <c r="BH812" i="3"/>
  <c r="BI812" i="3"/>
  <c r="BJ812" i="3"/>
  <c r="BK812" i="3"/>
  <c r="BL812" i="3"/>
  <c r="BM812" i="3"/>
  <c r="BN812" i="3"/>
  <c r="BO812" i="3"/>
  <c r="BF813" i="3"/>
  <c r="BG813" i="3"/>
  <c r="BH813" i="3"/>
  <c r="BI813" i="3"/>
  <c r="BJ813" i="3"/>
  <c r="BK813" i="3"/>
  <c r="BL813" i="3"/>
  <c r="BM813" i="3"/>
  <c r="BN813" i="3"/>
  <c r="BO813" i="3"/>
  <c r="BF815" i="3"/>
  <c r="BG815" i="3"/>
  <c r="BH815" i="3"/>
  <c r="BI815" i="3"/>
  <c r="BJ815" i="3"/>
  <c r="BK815" i="3"/>
  <c r="BL815" i="3"/>
  <c r="BM815" i="3"/>
  <c r="BN815" i="3"/>
  <c r="BO815" i="3"/>
  <c r="BF782" i="3"/>
  <c r="BG782" i="3"/>
  <c r="BH782" i="3"/>
  <c r="BI782" i="3"/>
  <c r="BJ782" i="3"/>
  <c r="BK782" i="3"/>
  <c r="BL782" i="3"/>
  <c r="BM782" i="3"/>
  <c r="BN782" i="3"/>
  <c r="BO782" i="3"/>
  <c r="BF783" i="3"/>
  <c r="BG783" i="3"/>
  <c r="BH783" i="3"/>
  <c r="BI783" i="3"/>
  <c r="BJ783" i="3"/>
  <c r="BK783" i="3"/>
  <c r="BL783" i="3"/>
  <c r="BM783" i="3"/>
  <c r="BN783" i="3"/>
  <c r="BO783" i="3"/>
  <c r="BF785" i="3"/>
  <c r="BG785" i="3"/>
  <c r="BH785" i="3"/>
  <c r="BI785" i="3"/>
  <c r="BJ785" i="3"/>
  <c r="BK785" i="3"/>
  <c r="BL785" i="3"/>
  <c r="BM785" i="3"/>
  <c r="BN785" i="3"/>
  <c r="BO785" i="3"/>
  <c r="BF752" i="3"/>
  <c r="BG752" i="3"/>
  <c r="BH752" i="3"/>
  <c r="BI752" i="3"/>
  <c r="BJ752" i="3"/>
  <c r="BK752" i="3"/>
  <c r="BL752" i="3"/>
  <c r="BM752" i="3"/>
  <c r="BN752" i="3"/>
  <c r="BO752" i="3"/>
  <c r="BF753" i="3"/>
  <c r="BG753" i="3"/>
  <c r="BH753" i="3"/>
  <c r="BI753" i="3"/>
  <c r="BJ753" i="3"/>
  <c r="BK753" i="3"/>
  <c r="BL753" i="3"/>
  <c r="BM753" i="3"/>
  <c r="BN753" i="3"/>
  <c r="BO753" i="3"/>
  <c r="BF755" i="3"/>
  <c r="BG755" i="3"/>
  <c r="BH755" i="3"/>
  <c r="BI755" i="3"/>
  <c r="BJ755" i="3"/>
  <c r="BK755" i="3"/>
  <c r="BL755" i="3"/>
  <c r="BM755" i="3"/>
  <c r="BN755" i="3"/>
  <c r="BO755" i="3"/>
  <c r="BF722" i="3"/>
  <c r="BG722" i="3"/>
  <c r="BH722" i="3"/>
  <c r="BI722" i="3"/>
  <c r="BJ722" i="3"/>
  <c r="BK722" i="3"/>
  <c r="BL722" i="3"/>
  <c r="BM722" i="3"/>
  <c r="BN722" i="3"/>
  <c r="BO722" i="3"/>
  <c r="BF723" i="3"/>
  <c r="BG723" i="3"/>
  <c r="BH723" i="3"/>
  <c r="BI723" i="3"/>
  <c r="BJ723" i="3"/>
  <c r="BK723" i="3"/>
  <c r="BL723" i="3"/>
  <c r="BM723" i="3"/>
  <c r="BN723" i="3"/>
  <c r="BO723" i="3"/>
  <c r="BF725" i="3"/>
  <c r="BG725" i="3"/>
  <c r="BH725" i="3"/>
  <c r="BI725" i="3"/>
  <c r="BJ725" i="3"/>
  <c r="BK725" i="3"/>
  <c r="BL725" i="3"/>
  <c r="BM725" i="3"/>
  <c r="BN725" i="3"/>
  <c r="BO725" i="3"/>
  <c r="BF692" i="3"/>
  <c r="BG692" i="3"/>
  <c r="BH692" i="3"/>
  <c r="BI692" i="3"/>
  <c r="BJ692" i="3"/>
  <c r="BK692" i="3"/>
  <c r="BL692" i="3"/>
  <c r="BM692" i="3"/>
  <c r="BN692" i="3"/>
  <c r="BO692" i="3"/>
  <c r="BF693" i="3"/>
  <c r="BG693" i="3"/>
  <c r="BH693" i="3"/>
  <c r="BI693" i="3"/>
  <c r="BJ693" i="3"/>
  <c r="BK693" i="3"/>
  <c r="BL693" i="3"/>
  <c r="BM693" i="3"/>
  <c r="BN693" i="3"/>
  <c r="BO693" i="3"/>
  <c r="BF695" i="3"/>
  <c r="BG695" i="3"/>
  <c r="BH695" i="3"/>
  <c r="BI695" i="3"/>
  <c r="BJ695" i="3"/>
  <c r="BK695" i="3"/>
  <c r="BL695" i="3"/>
  <c r="BM695" i="3"/>
  <c r="BN695" i="3"/>
  <c r="BO695" i="3"/>
  <c r="BF662" i="3"/>
  <c r="BG662" i="3"/>
  <c r="BH662" i="3"/>
  <c r="BI662" i="3"/>
  <c r="BJ662" i="3"/>
  <c r="BK662" i="3"/>
  <c r="BL662" i="3"/>
  <c r="BM662" i="3"/>
  <c r="BN662" i="3"/>
  <c r="BO662" i="3"/>
  <c r="BF663" i="3"/>
  <c r="BG663" i="3"/>
  <c r="BH663" i="3"/>
  <c r="BI663" i="3"/>
  <c r="BJ663" i="3"/>
  <c r="BK663" i="3"/>
  <c r="BL663" i="3"/>
  <c r="BM663" i="3"/>
  <c r="BN663" i="3"/>
  <c r="BO663" i="3"/>
  <c r="BF665" i="3"/>
  <c r="BG665" i="3"/>
  <c r="BH665" i="3"/>
  <c r="BI665" i="3"/>
  <c r="BJ665" i="3"/>
  <c r="BK665" i="3"/>
  <c r="BL665" i="3"/>
  <c r="BM665" i="3"/>
  <c r="BN665" i="3"/>
  <c r="BO665" i="3"/>
  <c r="BF632" i="3"/>
  <c r="BG632" i="3"/>
  <c r="BH632" i="3"/>
  <c r="BI632" i="3"/>
  <c r="BJ632" i="3"/>
  <c r="BK632" i="3"/>
  <c r="BL632" i="3"/>
  <c r="BM632" i="3"/>
  <c r="BN632" i="3"/>
  <c r="BO632" i="3"/>
  <c r="BF633" i="3"/>
  <c r="BG633" i="3"/>
  <c r="BH633" i="3"/>
  <c r="BI633" i="3"/>
  <c r="BJ633" i="3"/>
  <c r="BK633" i="3"/>
  <c r="BL633" i="3"/>
  <c r="BM633" i="3"/>
  <c r="BN633" i="3"/>
  <c r="BO633" i="3"/>
  <c r="BF635" i="3"/>
  <c r="BG635" i="3"/>
  <c r="BH635" i="3"/>
  <c r="BI635" i="3"/>
  <c r="BJ635" i="3"/>
  <c r="BK635" i="3"/>
  <c r="BL635" i="3"/>
  <c r="BM635" i="3"/>
  <c r="BN635" i="3"/>
  <c r="BO635" i="3"/>
  <c r="BF602" i="3"/>
  <c r="BG602" i="3"/>
  <c r="BH602" i="3"/>
  <c r="BI602" i="3"/>
  <c r="BJ602" i="3"/>
  <c r="BK602" i="3"/>
  <c r="BL602" i="3"/>
  <c r="BM602" i="3"/>
  <c r="BN602" i="3"/>
  <c r="BO602" i="3"/>
  <c r="BF603" i="3"/>
  <c r="BG603" i="3"/>
  <c r="BH603" i="3"/>
  <c r="BI603" i="3"/>
  <c r="BJ603" i="3"/>
  <c r="BK603" i="3"/>
  <c r="BL603" i="3"/>
  <c r="BM603" i="3"/>
  <c r="BN603" i="3"/>
  <c r="BO603" i="3"/>
  <c r="BF605" i="3"/>
  <c r="BG605" i="3"/>
  <c r="BH605" i="3"/>
  <c r="BI605" i="3"/>
  <c r="BJ605" i="3"/>
  <c r="BK605" i="3"/>
  <c r="BL605" i="3"/>
  <c r="BM605" i="3"/>
  <c r="BN605" i="3"/>
  <c r="BO605" i="3"/>
  <c r="BF572" i="3"/>
  <c r="BG572" i="3"/>
  <c r="BH572" i="3"/>
  <c r="BI572" i="3"/>
  <c r="BJ572" i="3"/>
  <c r="BK572" i="3"/>
  <c r="BL572" i="3"/>
  <c r="BM572" i="3"/>
  <c r="BN572" i="3"/>
  <c r="BO572" i="3"/>
  <c r="BF573" i="3"/>
  <c r="BG573" i="3"/>
  <c r="BH573" i="3"/>
  <c r="BI573" i="3"/>
  <c r="BJ573" i="3"/>
  <c r="BK573" i="3"/>
  <c r="BL573" i="3"/>
  <c r="BM573" i="3"/>
  <c r="BN573" i="3"/>
  <c r="BO573" i="3"/>
  <c r="BF575" i="3"/>
  <c r="BG575" i="3"/>
  <c r="BH575" i="3"/>
  <c r="BI575" i="3"/>
  <c r="BJ575" i="3"/>
  <c r="BK575" i="3"/>
  <c r="BL575" i="3"/>
  <c r="BM575" i="3"/>
  <c r="BN575" i="3"/>
  <c r="BO575" i="3"/>
  <c r="BF542" i="3"/>
  <c r="BG542" i="3"/>
  <c r="BH542" i="3"/>
  <c r="BI542" i="3"/>
  <c r="BJ542" i="3"/>
  <c r="BK542" i="3"/>
  <c r="BL542" i="3"/>
  <c r="BM542" i="3"/>
  <c r="BN542" i="3"/>
  <c r="BO542" i="3"/>
  <c r="BF543" i="3"/>
  <c r="BG543" i="3"/>
  <c r="BH543" i="3"/>
  <c r="BI543" i="3"/>
  <c r="BJ543" i="3"/>
  <c r="BK543" i="3"/>
  <c r="BL543" i="3"/>
  <c r="BM543" i="3"/>
  <c r="BN543" i="3"/>
  <c r="BO543" i="3"/>
  <c r="BF545" i="3"/>
  <c r="BG545" i="3"/>
  <c r="BH545" i="3"/>
  <c r="BI545" i="3"/>
  <c r="BJ545" i="3"/>
  <c r="BK545" i="3"/>
  <c r="BL545" i="3"/>
  <c r="BM545" i="3"/>
  <c r="BN545" i="3"/>
  <c r="BO545" i="3"/>
  <c r="BF512" i="3"/>
  <c r="BG512" i="3"/>
  <c r="BH512" i="3"/>
  <c r="BI512" i="3"/>
  <c r="BJ512" i="3"/>
  <c r="BK512" i="3"/>
  <c r="BL512" i="3"/>
  <c r="BM512" i="3"/>
  <c r="BN512" i="3"/>
  <c r="BO512" i="3"/>
  <c r="BF513" i="3"/>
  <c r="BG513" i="3"/>
  <c r="BH513" i="3"/>
  <c r="BI513" i="3"/>
  <c r="BJ513" i="3"/>
  <c r="BK513" i="3"/>
  <c r="BL513" i="3"/>
  <c r="BM513" i="3"/>
  <c r="BN513" i="3"/>
  <c r="BO513" i="3"/>
  <c r="BF515" i="3"/>
  <c r="BG515" i="3"/>
  <c r="BH515" i="3"/>
  <c r="BI515" i="3"/>
  <c r="BJ515" i="3"/>
  <c r="BK515" i="3"/>
  <c r="BL515" i="3"/>
  <c r="BM515" i="3"/>
  <c r="BN515" i="3"/>
  <c r="BO515" i="3"/>
  <c r="BF482" i="3"/>
  <c r="BG482" i="3"/>
  <c r="BH482" i="3"/>
  <c r="BI482" i="3"/>
  <c r="BJ482" i="3"/>
  <c r="BK482" i="3"/>
  <c r="BL482" i="3"/>
  <c r="BM482" i="3"/>
  <c r="BN482" i="3"/>
  <c r="BO482" i="3"/>
  <c r="BF483" i="3"/>
  <c r="BG483" i="3"/>
  <c r="BH483" i="3"/>
  <c r="BI483" i="3"/>
  <c r="BJ483" i="3"/>
  <c r="BK483" i="3"/>
  <c r="BL483" i="3"/>
  <c r="BM483" i="3"/>
  <c r="BN483" i="3"/>
  <c r="BO483" i="3"/>
  <c r="BF485" i="3"/>
  <c r="BG485" i="3"/>
  <c r="BH485" i="3"/>
  <c r="BI485" i="3"/>
  <c r="BJ485" i="3"/>
  <c r="BK485" i="3"/>
  <c r="BL485" i="3"/>
  <c r="BM485" i="3"/>
  <c r="BN485" i="3"/>
  <c r="BO485" i="3"/>
  <c r="BF452" i="3"/>
  <c r="BG452" i="3"/>
  <c r="BH452" i="3"/>
  <c r="BI452" i="3"/>
  <c r="BJ452" i="3"/>
  <c r="BK452" i="3"/>
  <c r="BL452" i="3"/>
  <c r="BM452" i="3"/>
  <c r="BN452" i="3"/>
  <c r="BO452" i="3"/>
  <c r="BF453" i="3"/>
  <c r="BG453" i="3"/>
  <c r="BH453" i="3"/>
  <c r="BI453" i="3"/>
  <c r="BJ453" i="3"/>
  <c r="BK453" i="3"/>
  <c r="BL453" i="3"/>
  <c r="BM453" i="3"/>
  <c r="BN453" i="3"/>
  <c r="BO453" i="3"/>
  <c r="BF455" i="3"/>
  <c r="BG455" i="3"/>
  <c r="BH455" i="3"/>
  <c r="BI455" i="3"/>
  <c r="BJ455" i="3"/>
  <c r="BK455" i="3"/>
  <c r="BL455" i="3"/>
  <c r="BM455" i="3"/>
  <c r="BN455" i="3"/>
  <c r="BO455" i="3"/>
  <c r="BF422" i="3"/>
  <c r="BG422" i="3"/>
  <c r="BH422" i="3"/>
  <c r="BI422" i="3"/>
  <c r="BJ422" i="3"/>
  <c r="BK422" i="3"/>
  <c r="BL422" i="3"/>
  <c r="BM422" i="3"/>
  <c r="BN422" i="3"/>
  <c r="BO422" i="3"/>
  <c r="BF423" i="3"/>
  <c r="BG423" i="3"/>
  <c r="BH423" i="3"/>
  <c r="BI423" i="3"/>
  <c r="BJ423" i="3"/>
  <c r="BK423" i="3"/>
  <c r="BL423" i="3"/>
  <c r="BM423" i="3"/>
  <c r="BN423" i="3"/>
  <c r="BO423" i="3"/>
  <c r="BF425" i="3"/>
  <c r="BG425" i="3"/>
  <c r="BH425" i="3"/>
  <c r="BI425" i="3"/>
  <c r="BJ425" i="3"/>
  <c r="BK425" i="3"/>
  <c r="BL425" i="3"/>
  <c r="BM425" i="3"/>
  <c r="BN425" i="3"/>
  <c r="BO425" i="3"/>
  <c r="BF392" i="3"/>
  <c r="BG392" i="3"/>
  <c r="BH392" i="3"/>
  <c r="BI392" i="3"/>
  <c r="BJ392" i="3"/>
  <c r="BK392" i="3"/>
  <c r="BL392" i="3"/>
  <c r="BM392" i="3"/>
  <c r="BN392" i="3"/>
  <c r="BO392" i="3"/>
  <c r="BF393" i="3"/>
  <c r="BG393" i="3"/>
  <c r="BH393" i="3"/>
  <c r="BI393" i="3"/>
  <c r="BJ393" i="3"/>
  <c r="BK393" i="3"/>
  <c r="BL393" i="3"/>
  <c r="BM393" i="3"/>
  <c r="BN393" i="3"/>
  <c r="BO393" i="3"/>
  <c r="BF395" i="3"/>
  <c r="BG395" i="3"/>
  <c r="BH395" i="3"/>
  <c r="BI395" i="3"/>
  <c r="BJ395" i="3"/>
  <c r="BK395" i="3"/>
  <c r="BL395" i="3"/>
  <c r="BM395" i="3"/>
  <c r="BN395" i="3"/>
  <c r="BO395" i="3"/>
  <c r="BF362" i="3"/>
  <c r="BG362" i="3"/>
  <c r="BH362" i="3"/>
  <c r="BI362" i="3"/>
  <c r="BJ362" i="3"/>
  <c r="BK362" i="3"/>
  <c r="BL362" i="3"/>
  <c r="BM362" i="3"/>
  <c r="BN362" i="3"/>
  <c r="BO362" i="3"/>
  <c r="BF363" i="3"/>
  <c r="BG363" i="3"/>
  <c r="BH363" i="3"/>
  <c r="BI363" i="3"/>
  <c r="BJ363" i="3"/>
  <c r="BK363" i="3"/>
  <c r="BL363" i="3"/>
  <c r="BM363" i="3"/>
  <c r="BN363" i="3"/>
  <c r="BO363" i="3"/>
  <c r="BF365" i="3"/>
  <c r="BG365" i="3"/>
  <c r="BH365" i="3"/>
  <c r="BI365" i="3"/>
  <c r="BJ365" i="3"/>
  <c r="BK365" i="3"/>
  <c r="BL365" i="3"/>
  <c r="BM365" i="3"/>
  <c r="BN365" i="3"/>
  <c r="BO365" i="3"/>
  <c r="BF332" i="3"/>
  <c r="BG332" i="3"/>
  <c r="BH332" i="3"/>
  <c r="BI332" i="3"/>
  <c r="BJ332" i="3"/>
  <c r="BK332" i="3"/>
  <c r="BL332" i="3"/>
  <c r="BM332" i="3"/>
  <c r="BN332" i="3"/>
  <c r="BO332" i="3"/>
  <c r="BF333" i="3"/>
  <c r="BG333" i="3"/>
  <c r="BH333" i="3"/>
  <c r="BI333" i="3"/>
  <c r="BJ333" i="3"/>
  <c r="BK333" i="3"/>
  <c r="BL333" i="3"/>
  <c r="BM333" i="3"/>
  <c r="BN333" i="3"/>
  <c r="BO333" i="3"/>
  <c r="BF335" i="3"/>
  <c r="BG335" i="3"/>
  <c r="BH335" i="3"/>
  <c r="BI335" i="3"/>
  <c r="BJ335" i="3"/>
  <c r="BK335" i="3"/>
  <c r="BL335" i="3"/>
  <c r="BM335" i="3"/>
  <c r="BN335" i="3"/>
  <c r="BO335" i="3"/>
  <c r="BF302" i="3"/>
  <c r="BG302" i="3"/>
  <c r="BH302" i="3"/>
  <c r="BI302" i="3"/>
  <c r="BJ302" i="3"/>
  <c r="BK302" i="3"/>
  <c r="BL302" i="3"/>
  <c r="BM302" i="3"/>
  <c r="BN302" i="3"/>
  <c r="BO302" i="3"/>
  <c r="BF303" i="3"/>
  <c r="BG303" i="3"/>
  <c r="BH303" i="3"/>
  <c r="BI303" i="3"/>
  <c r="BJ303" i="3"/>
  <c r="BK303" i="3"/>
  <c r="BL303" i="3"/>
  <c r="BM303" i="3"/>
  <c r="BN303" i="3"/>
  <c r="BO303" i="3"/>
  <c r="BF305" i="3"/>
  <c r="BG305" i="3"/>
  <c r="BH305" i="3"/>
  <c r="BI305" i="3"/>
  <c r="BJ305" i="3"/>
  <c r="BK305" i="3"/>
  <c r="BL305" i="3"/>
  <c r="BM305" i="3"/>
  <c r="BN305" i="3"/>
  <c r="BO305" i="3"/>
  <c r="BF272" i="3"/>
  <c r="BG272" i="3"/>
  <c r="BH272" i="3"/>
  <c r="BI272" i="3"/>
  <c r="BJ272" i="3"/>
  <c r="BK272" i="3"/>
  <c r="BL272" i="3"/>
  <c r="BM272" i="3"/>
  <c r="BN272" i="3"/>
  <c r="BO272" i="3"/>
  <c r="BF273" i="3"/>
  <c r="BG273" i="3"/>
  <c r="BH273" i="3"/>
  <c r="BI273" i="3"/>
  <c r="BJ273" i="3"/>
  <c r="BK273" i="3"/>
  <c r="BL273" i="3"/>
  <c r="BM273" i="3"/>
  <c r="BN273" i="3"/>
  <c r="BO273" i="3"/>
  <c r="BF275" i="3"/>
  <c r="BG275" i="3"/>
  <c r="BH275" i="3"/>
  <c r="BI275" i="3"/>
  <c r="BJ275" i="3"/>
  <c r="BK275" i="3"/>
  <c r="BL275" i="3"/>
  <c r="BM275" i="3"/>
  <c r="BN275" i="3"/>
  <c r="BO275" i="3"/>
  <c r="BF242" i="3"/>
  <c r="BG242" i="3"/>
  <c r="BH242" i="3"/>
  <c r="BI242" i="3"/>
  <c r="BJ242" i="3"/>
  <c r="BK242" i="3"/>
  <c r="BL242" i="3"/>
  <c r="BM242" i="3"/>
  <c r="BN242" i="3"/>
  <c r="BO242" i="3"/>
  <c r="BF243" i="3"/>
  <c r="BG243" i="3"/>
  <c r="BH243" i="3"/>
  <c r="BI243" i="3"/>
  <c r="BJ243" i="3"/>
  <c r="BK243" i="3"/>
  <c r="BL243" i="3"/>
  <c r="BM243" i="3"/>
  <c r="BN243" i="3"/>
  <c r="BO243" i="3"/>
  <c r="BF245" i="3"/>
  <c r="BG245" i="3"/>
  <c r="BH245" i="3"/>
  <c r="BI245" i="3"/>
  <c r="BJ245" i="3"/>
  <c r="BK245" i="3"/>
  <c r="BL245" i="3"/>
  <c r="BM245" i="3"/>
  <c r="BN245" i="3"/>
  <c r="BO245" i="3"/>
  <c r="BF212" i="3"/>
  <c r="BG212" i="3"/>
  <c r="BH212" i="3"/>
  <c r="BI212" i="3"/>
  <c r="BJ212" i="3"/>
  <c r="BK212" i="3"/>
  <c r="BL212" i="3"/>
  <c r="BM212" i="3"/>
  <c r="BN212" i="3"/>
  <c r="BO212" i="3"/>
  <c r="BF213" i="3"/>
  <c r="BG213" i="3"/>
  <c r="BH213" i="3"/>
  <c r="BI213" i="3"/>
  <c r="BJ213" i="3"/>
  <c r="BK213" i="3"/>
  <c r="BL213" i="3"/>
  <c r="BM213" i="3"/>
  <c r="BN213" i="3"/>
  <c r="BO213" i="3"/>
  <c r="BF215" i="3"/>
  <c r="BG215" i="3"/>
  <c r="BH215" i="3"/>
  <c r="BI215" i="3"/>
  <c r="BJ215" i="3"/>
  <c r="BK215" i="3"/>
  <c r="BL215" i="3"/>
  <c r="BM215" i="3"/>
  <c r="BN215" i="3"/>
  <c r="BO215" i="3"/>
  <c r="BF182" i="3"/>
  <c r="BG182" i="3"/>
  <c r="BH182" i="3"/>
  <c r="BI182" i="3"/>
  <c r="BJ182" i="3"/>
  <c r="BK182" i="3"/>
  <c r="BL182" i="3"/>
  <c r="BM182" i="3"/>
  <c r="BN182" i="3"/>
  <c r="BO182" i="3"/>
  <c r="BF183" i="3"/>
  <c r="BG183" i="3"/>
  <c r="BH183" i="3"/>
  <c r="BI183" i="3"/>
  <c r="BJ183" i="3"/>
  <c r="BK183" i="3"/>
  <c r="BL183" i="3"/>
  <c r="BM183" i="3"/>
  <c r="BN183" i="3"/>
  <c r="BO183" i="3"/>
  <c r="BF185" i="3"/>
  <c r="BG185" i="3"/>
  <c r="BH185" i="3"/>
  <c r="BI185" i="3"/>
  <c r="BJ185" i="3"/>
  <c r="BK185" i="3"/>
  <c r="BL185" i="3"/>
  <c r="BM185" i="3"/>
  <c r="BN185" i="3"/>
  <c r="BO185" i="3"/>
  <c r="BF152" i="3"/>
  <c r="BG152" i="3"/>
  <c r="BH152" i="3"/>
  <c r="BI152" i="3"/>
  <c r="BJ152" i="3"/>
  <c r="BK152" i="3"/>
  <c r="BL152" i="3"/>
  <c r="BM152" i="3"/>
  <c r="BN152" i="3"/>
  <c r="BO152" i="3"/>
  <c r="BF153" i="3"/>
  <c r="BG153" i="3"/>
  <c r="BH153" i="3"/>
  <c r="BI153" i="3"/>
  <c r="BJ153" i="3"/>
  <c r="BK153" i="3"/>
  <c r="BL153" i="3"/>
  <c r="BM153" i="3"/>
  <c r="BN153" i="3"/>
  <c r="BO153" i="3"/>
  <c r="BF155" i="3"/>
  <c r="BG155" i="3"/>
  <c r="BH155" i="3"/>
  <c r="BI155" i="3"/>
  <c r="BJ155" i="3"/>
  <c r="BK155" i="3"/>
  <c r="BL155" i="3"/>
  <c r="BM155" i="3"/>
  <c r="BN155" i="3"/>
  <c r="BO155" i="3"/>
  <c r="BF122" i="3"/>
  <c r="BG122" i="3"/>
  <c r="BH122" i="3"/>
  <c r="BI122" i="3"/>
  <c r="BJ122" i="3"/>
  <c r="BK122" i="3"/>
  <c r="BL122" i="3"/>
  <c r="BM122" i="3"/>
  <c r="BN122" i="3"/>
  <c r="BO122" i="3"/>
  <c r="BF123" i="3"/>
  <c r="BG123" i="3"/>
  <c r="BH123" i="3"/>
  <c r="BI123" i="3"/>
  <c r="BJ123" i="3"/>
  <c r="BK123" i="3"/>
  <c r="BL123" i="3"/>
  <c r="BM123" i="3"/>
  <c r="BN123" i="3"/>
  <c r="BO123" i="3"/>
  <c r="BF125" i="3"/>
  <c r="BG125" i="3"/>
  <c r="BH125" i="3"/>
  <c r="BI125" i="3"/>
  <c r="BJ125" i="3"/>
  <c r="BK125" i="3"/>
  <c r="BL125" i="3"/>
  <c r="BM125" i="3"/>
  <c r="BN125" i="3"/>
  <c r="BO125" i="3"/>
  <c r="BF92" i="3"/>
  <c r="BG92" i="3"/>
  <c r="BH92" i="3"/>
  <c r="BI92" i="3"/>
  <c r="BJ92" i="3"/>
  <c r="BK92" i="3"/>
  <c r="BL92" i="3"/>
  <c r="BM92" i="3"/>
  <c r="BN92" i="3"/>
  <c r="BO92" i="3"/>
  <c r="BF93" i="3"/>
  <c r="BG93" i="3"/>
  <c r="BH93" i="3"/>
  <c r="BI93" i="3"/>
  <c r="BJ93" i="3"/>
  <c r="BK93" i="3"/>
  <c r="BL93" i="3"/>
  <c r="BM93" i="3"/>
  <c r="BN93" i="3"/>
  <c r="BO93" i="3"/>
  <c r="BF95" i="3"/>
  <c r="BG95" i="3"/>
  <c r="BH95" i="3"/>
  <c r="BI95" i="3"/>
  <c r="BJ95" i="3"/>
  <c r="BK95" i="3"/>
  <c r="BL95" i="3"/>
  <c r="BM95" i="3"/>
  <c r="BN95" i="3"/>
  <c r="BO95" i="3"/>
  <c r="BF62" i="3"/>
  <c r="BG62" i="3"/>
  <c r="BH62" i="3"/>
  <c r="BI62" i="3"/>
  <c r="BJ62" i="3"/>
  <c r="BK62" i="3"/>
  <c r="BL62" i="3"/>
  <c r="BM62" i="3"/>
  <c r="BN62" i="3"/>
  <c r="BO62" i="3"/>
  <c r="BF63" i="3"/>
  <c r="BG63" i="3"/>
  <c r="BH63" i="3"/>
  <c r="BI63" i="3"/>
  <c r="BJ63" i="3"/>
  <c r="BK63" i="3"/>
  <c r="BL63" i="3"/>
  <c r="BM63" i="3"/>
  <c r="BN63" i="3"/>
  <c r="BO63" i="3"/>
  <c r="BF65" i="3"/>
  <c r="BG65" i="3"/>
  <c r="BH65" i="3"/>
  <c r="BI65" i="3"/>
  <c r="BJ65" i="3"/>
  <c r="BK65" i="3"/>
  <c r="BL65" i="3"/>
  <c r="BM65" i="3"/>
  <c r="BN65" i="3"/>
  <c r="BO65" i="3"/>
  <c r="BF32" i="3"/>
  <c r="BG32" i="3"/>
  <c r="BH32" i="3"/>
  <c r="BI32" i="3"/>
  <c r="BJ32" i="3"/>
  <c r="BK32" i="3"/>
  <c r="BL32" i="3"/>
  <c r="BM32" i="3"/>
  <c r="BN32" i="3"/>
  <c r="BO32" i="3"/>
  <c r="BF33" i="3"/>
  <c r="BG33" i="3"/>
  <c r="BH33" i="3"/>
  <c r="BI33" i="3"/>
  <c r="BJ33" i="3"/>
  <c r="BK33" i="3"/>
  <c r="BL33" i="3"/>
  <c r="BM33" i="3"/>
  <c r="BN33" i="3"/>
  <c r="BO33" i="3"/>
  <c r="BF35" i="3"/>
  <c r="BG35" i="3"/>
  <c r="BH35" i="3"/>
  <c r="BI35" i="3"/>
  <c r="BJ35" i="3"/>
  <c r="BK35" i="3"/>
  <c r="BL35" i="3"/>
  <c r="BM35" i="3"/>
  <c r="BN35" i="3"/>
  <c r="BO35" i="3"/>
  <c r="BF5" i="3"/>
  <c r="BG5" i="3"/>
  <c r="BH5" i="3"/>
  <c r="BI5" i="3"/>
  <c r="BJ5" i="3"/>
  <c r="BK5" i="3"/>
  <c r="BL5" i="3"/>
  <c r="BM5" i="3"/>
  <c r="BN5" i="3"/>
  <c r="BO5" i="3"/>
  <c r="C37" i="6"/>
  <c r="D37" i="6"/>
  <c r="C38" i="6"/>
  <c r="D38" i="6"/>
  <c r="C39" i="6"/>
  <c r="D39" i="6"/>
  <c r="B39" i="6"/>
  <c r="B38" i="6"/>
  <c r="B37" i="6"/>
  <c r="D832" i="3"/>
  <c r="D831" i="3"/>
  <c r="D829" i="3"/>
  <c r="D828" i="3"/>
  <c r="D827" i="3"/>
  <c r="D826" i="3"/>
  <c r="D825" i="3"/>
  <c r="D824" i="3"/>
  <c r="D823" i="3"/>
  <c r="D822" i="3"/>
  <c r="D821" i="3"/>
  <c r="D820" i="3"/>
  <c r="D819" i="3"/>
  <c r="D818" i="3"/>
  <c r="D817" i="3"/>
  <c r="D816" i="3"/>
  <c r="D815" i="3"/>
  <c r="D814" i="3"/>
  <c r="D813" i="3"/>
  <c r="D812" i="3"/>
  <c r="D802" i="3"/>
  <c r="D801" i="3"/>
  <c r="D799" i="3"/>
  <c r="D798" i="3"/>
  <c r="D797" i="3"/>
  <c r="D796" i="3"/>
  <c r="D795" i="3"/>
  <c r="D794" i="3"/>
  <c r="D793" i="3"/>
  <c r="D792" i="3"/>
  <c r="D791" i="3"/>
  <c r="D790" i="3"/>
  <c r="D789" i="3"/>
  <c r="D788" i="3"/>
  <c r="D787" i="3"/>
  <c r="D786" i="3"/>
  <c r="D785" i="3"/>
  <c r="D784" i="3"/>
  <c r="D783" i="3"/>
  <c r="D782" i="3"/>
  <c r="D772" i="3"/>
  <c r="D771" i="3"/>
  <c r="D769" i="3"/>
  <c r="D768" i="3"/>
  <c r="D767" i="3"/>
  <c r="D766" i="3"/>
  <c r="D765" i="3"/>
  <c r="D764" i="3"/>
  <c r="D763" i="3"/>
  <c r="D762" i="3"/>
  <c r="D761" i="3"/>
  <c r="D760" i="3"/>
  <c r="D759" i="3"/>
  <c r="D758" i="3"/>
  <c r="D757" i="3"/>
  <c r="D756" i="3"/>
  <c r="D755" i="3"/>
  <c r="D754" i="3"/>
  <c r="D753" i="3"/>
  <c r="D752" i="3"/>
  <c r="D742" i="3"/>
  <c r="D741" i="3"/>
  <c r="D739" i="3"/>
  <c r="D738" i="3"/>
  <c r="D737" i="3"/>
  <c r="D736" i="3"/>
  <c r="D735" i="3"/>
  <c r="D734" i="3"/>
  <c r="D733" i="3"/>
  <c r="D732" i="3"/>
  <c r="D731" i="3"/>
  <c r="D730" i="3"/>
  <c r="D729" i="3"/>
  <c r="D728" i="3"/>
  <c r="D727" i="3"/>
  <c r="D726" i="3"/>
  <c r="D725" i="3"/>
  <c r="D724" i="3"/>
  <c r="D723" i="3"/>
  <c r="D722" i="3"/>
  <c r="D712" i="3"/>
  <c r="D711" i="3"/>
  <c r="D709" i="3"/>
  <c r="D708" i="3"/>
  <c r="D707" i="3"/>
  <c r="D706" i="3"/>
  <c r="D705" i="3"/>
  <c r="D704" i="3"/>
  <c r="D703" i="3"/>
  <c r="D702" i="3"/>
  <c r="D701" i="3"/>
  <c r="D700" i="3"/>
  <c r="D699" i="3"/>
  <c r="D698" i="3"/>
  <c r="D697" i="3"/>
  <c r="D696" i="3"/>
  <c r="D695" i="3"/>
  <c r="D694" i="3"/>
  <c r="D693" i="3"/>
  <c r="D692" i="3"/>
  <c r="D682" i="3"/>
  <c r="D681" i="3"/>
  <c r="D679" i="3"/>
  <c r="D678" i="3"/>
  <c r="D677" i="3"/>
  <c r="D676" i="3"/>
  <c r="D675" i="3"/>
  <c r="D674" i="3"/>
  <c r="D673" i="3"/>
  <c r="D672" i="3"/>
  <c r="D671" i="3"/>
  <c r="D670" i="3"/>
  <c r="D669" i="3"/>
  <c r="D668" i="3"/>
  <c r="D667" i="3"/>
  <c r="D666" i="3"/>
  <c r="D665" i="3"/>
  <c r="D664" i="3"/>
  <c r="D663" i="3"/>
  <c r="D662" i="3"/>
  <c r="D652" i="3"/>
  <c r="D651" i="3"/>
  <c r="D649" i="3"/>
  <c r="D648" i="3"/>
  <c r="D647" i="3"/>
  <c r="D646" i="3"/>
  <c r="D645" i="3"/>
  <c r="D644" i="3"/>
  <c r="D643" i="3"/>
  <c r="D642" i="3"/>
  <c r="D641" i="3"/>
  <c r="D640" i="3"/>
  <c r="D639" i="3"/>
  <c r="D638" i="3"/>
  <c r="D637" i="3"/>
  <c r="D636" i="3"/>
  <c r="D635" i="3"/>
  <c r="D634" i="3"/>
  <c r="D633" i="3"/>
  <c r="D632" i="3"/>
  <c r="D622" i="3"/>
  <c r="D621" i="3"/>
  <c r="D619" i="3"/>
  <c r="D618" i="3"/>
  <c r="D617" i="3"/>
  <c r="D616" i="3"/>
  <c r="D615" i="3"/>
  <c r="D614" i="3"/>
  <c r="D613" i="3"/>
  <c r="D612" i="3"/>
  <c r="D611" i="3"/>
  <c r="D610" i="3"/>
  <c r="D609" i="3"/>
  <c r="D608" i="3"/>
  <c r="D607" i="3"/>
  <c r="D606" i="3"/>
  <c r="D605" i="3"/>
  <c r="D604" i="3"/>
  <c r="D603" i="3"/>
  <c r="D602" i="3"/>
  <c r="D592" i="3"/>
  <c r="D591" i="3"/>
  <c r="D589" i="3"/>
  <c r="D588" i="3"/>
  <c r="D587" i="3"/>
  <c r="D586" i="3"/>
  <c r="D585" i="3"/>
  <c r="D584" i="3"/>
  <c r="D583" i="3"/>
  <c r="D582" i="3"/>
  <c r="D581" i="3"/>
  <c r="D580" i="3"/>
  <c r="D579" i="3"/>
  <c r="D578" i="3"/>
  <c r="D577" i="3"/>
  <c r="D576" i="3"/>
  <c r="D575" i="3"/>
  <c r="D574" i="3"/>
  <c r="D573" i="3"/>
  <c r="D572" i="3"/>
  <c r="D562" i="3"/>
  <c r="D561" i="3"/>
  <c r="D559" i="3"/>
  <c r="D555" i="3"/>
  <c r="D554" i="3"/>
  <c r="D553" i="3"/>
  <c r="D552" i="3"/>
  <c r="D551" i="3"/>
  <c r="D550" i="3"/>
  <c r="D549" i="3"/>
  <c r="D548" i="3"/>
  <c r="D547" i="3"/>
  <c r="D546" i="3"/>
  <c r="D545" i="3"/>
  <c r="D544" i="3"/>
  <c r="D543" i="3"/>
  <c r="D542" i="3"/>
  <c r="D532" i="3"/>
  <c r="D531" i="3"/>
  <c r="D529" i="3"/>
  <c r="D528" i="3"/>
  <c r="D527" i="3"/>
  <c r="D526" i="3"/>
  <c r="D525" i="3"/>
  <c r="D524" i="3"/>
  <c r="D523" i="3"/>
  <c r="D522" i="3"/>
  <c r="D521" i="3"/>
  <c r="D520" i="3"/>
  <c r="D519" i="3"/>
  <c r="D518" i="3"/>
  <c r="D517" i="3"/>
  <c r="D516" i="3"/>
  <c r="D515" i="3"/>
  <c r="D514" i="3"/>
  <c r="D513" i="3"/>
  <c r="D512" i="3"/>
  <c r="D502" i="3"/>
  <c r="D501" i="3"/>
  <c r="D499" i="3"/>
  <c r="D495" i="3"/>
  <c r="D494" i="3"/>
  <c r="D493" i="3"/>
  <c r="D492" i="3"/>
  <c r="D491" i="3"/>
  <c r="D490" i="3"/>
  <c r="D489" i="3"/>
  <c r="D488" i="3"/>
  <c r="D487" i="3"/>
  <c r="D486" i="3"/>
  <c r="D485" i="3"/>
  <c r="D484" i="3"/>
  <c r="D483" i="3"/>
  <c r="D482" i="3"/>
  <c r="D472" i="3"/>
  <c r="D471" i="3"/>
  <c r="D469" i="3"/>
  <c r="D468" i="3"/>
  <c r="D467" i="3"/>
  <c r="D466" i="3"/>
  <c r="D465" i="3"/>
  <c r="D464" i="3"/>
  <c r="D463" i="3"/>
  <c r="D462" i="3"/>
  <c r="D461" i="3"/>
  <c r="D460" i="3"/>
  <c r="D459" i="3"/>
  <c r="D458" i="3"/>
  <c r="D457" i="3"/>
  <c r="D456" i="3"/>
  <c r="D455" i="3"/>
  <c r="D454" i="3"/>
  <c r="D453" i="3"/>
  <c r="D452" i="3"/>
  <c r="D442" i="3"/>
  <c r="D441" i="3"/>
  <c r="D439" i="3"/>
  <c r="D438" i="3"/>
  <c r="D437" i="3"/>
  <c r="D436" i="3"/>
  <c r="D435" i="3"/>
  <c r="D434" i="3"/>
  <c r="D433" i="3"/>
  <c r="D432" i="3"/>
  <c r="D431" i="3"/>
  <c r="D430" i="3"/>
  <c r="D429" i="3"/>
  <c r="D428" i="3"/>
  <c r="D427" i="3"/>
  <c r="D426" i="3"/>
  <c r="D425" i="3"/>
  <c r="D424" i="3"/>
  <c r="D423" i="3"/>
  <c r="D422" i="3"/>
  <c r="D412" i="3"/>
  <c r="D411" i="3"/>
  <c r="D409" i="3"/>
  <c r="D408" i="3"/>
  <c r="D407" i="3"/>
  <c r="D406" i="3"/>
  <c r="D405" i="3"/>
  <c r="D404" i="3"/>
  <c r="D403" i="3"/>
  <c r="D402" i="3"/>
  <c r="D401" i="3"/>
  <c r="D400" i="3"/>
  <c r="D399" i="3"/>
  <c r="D398" i="3"/>
  <c r="D397" i="3"/>
  <c r="D396" i="3"/>
  <c r="D395" i="3"/>
  <c r="D394" i="3"/>
  <c r="D393" i="3"/>
  <c r="D392" i="3"/>
  <c r="D382" i="3"/>
  <c r="D381" i="3"/>
  <c r="D379" i="3"/>
  <c r="D378" i="3"/>
  <c r="D377" i="3"/>
  <c r="D376" i="3"/>
  <c r="D375" i="3"/>
  <c r="D374" i="3"/>
  <c r="D373" i="3"/>
  <c r="D372" i="3"/>
  <c r="D371" i="3"/>
  <c r="D370" i="3"/>
  <c r="D369" i="3"/>
  <c r="D368" i="3"/>
  <c r="D367" i="3"/>
  <c r="D366" i="3"/>
  <c r="D365" i="3"/>
  <c r="D364" i="3"/>
  <c r="D363" i="3"/>
  <c r="D362" i="3"/>
  <c r="D352" i="3"/>
  <c r="D351" i="3"/>
  <c r="D349" i="3"/>
  <c r="D348" i="3"/>
  <c r="D347" i="3"/>
  <c r="D346" i="3"/>
  <c r="D345" i="3"/>
  <c r="D344" i="3"/>
  <c r="D343" i="3"/>
  <c r="D342" i="3"/>
  <c r="D341" i="3"/>
  <c r="D340" i="3"/>
  <c r="D339" i="3"/>
  <c r="D338" i="3"/>
  <c r="D337" i="3"/>
  <c r="D336" i="3"/>
  <c r="D335" i="3"/>
  <c r="D334" i="3"/>
  <c r="D333" i="3"/>
  <c r="D332" i="3"/>
  <c r="D322" i="3"/>
  <c r="D321" i="3"/>
  <c r="D319" i="3"/>
  <c r="D318" i="3"/>
  <c r="D317" i="3"/>
  <c r="D316" i="3"/>
  <c r="D315" i="3"/>
  <c r="D314" i="3"/>
  <c r="D313" i="3"/>
  <c r="D312" i="3"/>
  <c r="D311" i="3"/>
  <c r="D310" i="3"/>
  <c r="D309" i="3"/>
  <c r="D308" i="3"/>
  <c r="D307" i="3"/>
  <c r="D306" i="3"/>
  <c r="D305" i="3"/>
  <c r="D304" i="3"/>
  <c r="D303" i="3"/>
  <c r="D302" i="3"/>
  <c r="D292" i="3"/>
  <c r="D291" i="3"/>
  <c r="D289" i="3"/>
  <c r="D288" i="3"/>
  <c r="D287" i="3"/>
  <c r="D286" i="3"/>
  <c r="D285" i="3"/>
  <c r="D284" i="3"/>
  <c r="D283" i="3"/>
  <c r="D282" i="3"/>
  <c r="D281" i="3"/>
  <c r="D280" i="3"/>
  <c r="D279" i="3"/>
  <c r="D278" i="3"/>
  <c r="D277" i="3"/>
  <c r="D276" i="3"/>
  <c r="D275" i="3"/>
  <c r="D274" i="3"/>
  <c r="D273" i="3"/>
  <c r="D272" i="3"/>
  <c r="D262" i="3"/>
  <c r="D261" i="3"/>
  <c r="D259" i="3"/>
  <c r="D258" i="3"/>
  <c r="D257" i="3"/>
  <c r="D256" i="3"/>
  <c r="D255" i="3"/>
  <c r="D254" i="3"/>
  <c r="D253" i="3"/>
  <c r="D252" i="3"/>
  <c r="D251" i="3"/>
  <c r="D250" i="3"/>
  <c r="D249" i="3"/>
  <c r="D248" i="3"/>
  <c r="D247" i="3"/>
  <c r="D246" i="3"/>
  <c r="D245" i="3"/>
  <c r="D244" i="3"/>
  <c r="D243" i="3"/>
  <c r="D242" i="3"/>
  <c r="D232" i="3"/>
  <c r="D231" i="3"/>
  <c r="D229" i="3"/>
  <c r="D225" i="3"/>
  <c r="D224" i="3"/>
  <c r="D223" i="3"/>
  <c r="D222" i="3"/>
  <c r="D221" i="3"/>
  <c r="D220" i="3"/>
  <c r="D219" i="3"/>
  <c r="D218" i="3"/>
  <c r="D217" i="3"/>
  <c r="D216" i="3"/>
  <c r="D215" i="3"/>
  <c r="D214" i="3"/>
  <c r="D213" i="3"/>
  <c r="D212" i="3"/>
  <c r="D202" i="3"/>
  <c r="D201" i="3"/>
  <c r="D199" i="3"/>
  <c r="D195" i="3"/>
  <c r="D194" i="3"/>
  <c r="D193" i="3"/>
  <c r="D192" i="3"/>
  <c r="D191" i="3"/>
  <c r="D190" i="3"/>
  <c r="D189" i="3"/>
  <c r="D188" i="3"/>
  <c r="D187" i="3"/>
  <c r="D186" i="3"/>
  <c r="D185" i="3"/>
  <c r="D184" i="3"/>
  <c r="D183" i="3"/>
  <c r="D182" i="3"/>
  <c r="D172" i="3"/>
  <c r="D171" i="3"/>
  <c r="D169" i="3"/>
  <c r="D168" i="3"/>
  <c r="D167" i="3"/>
  <c r="D166" i="3"/>
  <c r="D165" i="3"/>
  <c r="D164" i="3"/>
  <c r="D163" i="3"/>
  <c r="D162" i="3"/>
  <c r="D161" i="3"/>
  <c r="D160" i="3"/>
  <c r="D159" i="3"/>
  <c r="D158" i="3"/>
  <c r="D157" i="3"/>
  <c r="D156" i="3"/>
  <c r="D155" i="3"/>
  <c r="D154" i="3"/>
  <c r="D153" i="3"/>
  <c r="D152" i="3"/>
  <c r="D142" i="3"/>
  <c r="D141" i="3"/>
  <c r="D139" i="3"/>
  <c r="D137" i="3"/>
  <c r="D136" i="3"/>
  <c r="D135" i="3"/>
  <c r="D134" i="3"/>
  <c r="D133" i="3"/>
  <c r="D132" i="3"/>
  <c r="D131" i="3"/>
  <c r="D130" i="3"/>
  <c r="D129" i="3"/>
  <c r="D128" i="3"/>
  <c r="D127" i="3"/>
  <c r="D126" i="3"/>
  <c r="D125" i="3"/>
  <c r="D124" i="3"/>
  <c r="D123" i="3"/>
  <c r="D122" i="3"/>
  <c r="D112" i="3"/>
  <c r="D111" i="3"/>
  <c r="D109" i="3"/>
  <c r="D105" i="3"/>
  <c r="D104" i="3"/>
  <c r="D103" i="3"/>
  <c r="D102" i="3"/>
  <c r="D100" i="3"/>
  <c r="D99" i="3"/>
  <c r="D98" i="3"/>
  <c r="D97" i="3"/>
  <c r="D96" i="3"/>
  <c r="D95" i="3"/>
  <c r="D94" i="3"/>
  <c r="D93" i="3"/>
  <c r="D92" i="3"/>
  <c r="D82" i="3"/>
  <c r="D81" i="3"/>
  <c r="D79" i="3"/>
  <c r="D75" i="3"/>
  <c r="D74" i="3"/>
  <c r="D73" i="3"/>
  <c r="D72" i="3"/>
  <c r="D71" i="3"/>
  <c r="D70" i="3"/>
  <c r="D69" i="3"/>
  <c r="D68" i="3"/>
  <c r="D67" i="3"/>
  <c r="D66" i="3"/>
  <c r="D65" i="3"/>
  <c r="D64" i="3"/>
  <c r="D63" i="3"/>
  <c r="D62" i="3"/>
  <c r="D52" i="3"/>
  <c r="D51" i="3"/>
  <c r="D49" i="3"/>
  <c r="D48" i="3"/>
  <c r="D47" i="3"/>
  <c r="D46" i="3"/>
  <c r="D45" i="3"/>
  <c r="D44" i="3"/>
  <c r="D43" i="3"/>
  <c r="D42" i="3"/>
  <c r="D41" i="3"/>
  <c r="D40" i="3"/>
  <c r="D39" i="3"/>
  <c r="D38" i="3"/>
  <c r="D37" i="3"/>
  <c r="D36" i="3"/>
  <c r="D35" i="3"/>
  <c r="D34" i="3"/>
  <c r="D33" i="3"/>
  <c r="D32" i="3"/>
  <c r="D22" i="3"/>
  <c r="D21" i="3"/>
  <c r="D19" i="3"/>
  <c r="D18" i="3"/>
  <c r="D17" i="3"/>
  <c r="J17" i="3" s="1"/>
  <c r="D16" i="3"/>
  <c r="D15" i="3"/>
  <c r="D14" i="3"/>
  <c r="D13" i="3"/>
  <c r="D12" i="3"/>
  <c r="D11" i="3"/>
  <c r="D10" i="3"/>
  <c r="D9" i="3"/>
  <c r="D8" i="3"/>
  <c r="D7" i="3"/>
  <c r="J7" i="3" s="1"/>
  <c r="K7" i="3" s="1"/>
  <c r="D6" i="3"/>
  <c r="D5" i="3"/>
  <c r="D4" i="3"/>
  <c r="D3" i="3"/>
  <c r="D2" i="3"/>
  <c r="F97" i="3"/>
  <c r="F187" i="3"/>
  <c r="F217" i="3"/>
  <c r="F487" i="3"/>
  <c r="F547" i="3"/>
  <c r="F191" i="3"/>
  <c r="F221" i="3"/>
  <c r="F491" i="3"/>
  <c r="F551" i="3"/>
  <c r="F103" i="3"/>
  <c r="F193" i="3"/>
  <c r="F223" i="3"/>
  <c r="F493" i="3"/>
  <c r="J493" i="3" s="1"/>
  <c r="F553" i="3"/>
  <c r="F105" i="3"/>
  <c r="F195" i="3"/>
  <c r="F225" i="3"/>
  <c r="F495" i="3"/>
  <c r="F555" i="3"/>
  <c r="F71" i="3"/>
  <c r="F73" i="3"/>
  <c r="F75" i="3"/>
  <c r="C35" i="6"/>
  <c r="D35" i="6"/>
  <c r="F832" i="3"/>
  <c r="G832" i="3"/>
  <c r="I832" i="3"/>
  <c r="H832" i="3"/>
  <c r="E832" i="3"/>
  <c r="F831" i="3"/>
  <c r="G831" i="3"/>
  <c r="I831" i="3"/>
  <c r="H831" i="3"/>
  <c r="E831" i="3"/>
  <c r="F829" i="3"/>
  <c r="G829" i="3"/>
  <c r="I829" i="3"/>
  <c r="H829" i="3"/>
  <c r="E829" i="3"/>
  <c r="F828" i="3"/>
  <c r="G828" i="3"/>
  <c r="I828" i="3"/>
  <c r="H828" i="3"/>
  <c r="E828" i="3"/>
  <c r="F827" i="3"/>
  <c r="G827" i="3"/>
  <c r="I827" i="3"/>
  <c r="H827" i="3"/>
  <c r="E827" i="3"/>
  <c r="F826" i="3"/>
  <c r="G826" i="3"/>
  <c r="I826" i="3"/>
  <c r="H826" i="3"/>
  <c r="E826" i="3"/>
  <c r="F825" i="3"/>
  <c r="G825" i="3"/>
  <c r="I825" i="3"/>
  <c r="H825" i="3"/>
  <c r="E825" i="3"/>
  <c r="F824" i="3"/>
  <c r="G824" i="3"/>
  <c r="I824" i="3"/>
  <c r="H824" i="3"/>
  <c r="E824" i="3"/>
  <c r="F823" i="3"/>
  <c r="G823" i="3"/>
  <c r="I823" i="3"/>
  <c r="H823" i="3"/>
  <c r="E823" i="3"/>
  <c r="F822" i="3"/>
  <c r="G822" i="3"/>
  <c r="I822" i="3"/>
  <c r="H822" i="3"/>
  <c r="E822" i="3"/>
  <c r="F821" i="3"/>
  <c r="J821" i="3" s="1"/>
  <c r="G821" i="3"/>
  <c r="I821" i="3"/>
  <c r="H821" i="3"/>
  <c r="E821" i="3"/>
  <c r="F820" i="3"/>
  <c r="G820" i="3"/>
  <c r="I820" i="3"/>
  <c r="H820" i="3"/>
  <c r="E820" i="3"/>
  <c r="F819" i="3"/>
  <c r="G819" i="3"/>
  <c r="I819" i="3"/>
  <c r="H819" i="3"/>
  <c r="E819" i="3"/>
  <c r="F818" i="3"/>
  <c r="G818" i="3"/>
  <c r="I818" i="3"/>
  <c r="H818" i="3"/>
  <c r="E818" i="3"/>
  <c r="F817" i="3"/>
  <c r="G817" i="3"/>
  <c r="I817" i="3"/>
  <c r="H817" i="3"/>
  <c r="E817" i="3"/>
  <c r="BE815" i="3"/>
  <c r="BD815" i="3"/>
  <c r="BC815" i="3"/>
  <c r="BB815" i="3"/>
  <c r="BA815" i="3"/>
  <c r="AZ815" i="3"/>
  <c r="AY815" i="3"/>
  <c r="AX815" i="3"/>
  <c r="AW815" i="3"/>
  <c r="AV815" i="3"/>
  <c r="AU815" i="3"/>
  <c r="AT815" i="3"/>
  <c r="AS815" i="3"/>
  <c r="AR815" i="3"/>
  <c r="AQ815" i="3"/>
  <c r="AP815" i="3"/>
  <c r="AO815" i="3"/>
  <c r="AN815" i="3"/>
  <c r="AM815" i="3"/>
  <c r="AL815" i="3"/>
  <c r="AK815" i="3"/>
  <c r="AJ815" i="3"/>
  <c r="AI815" i="3"/>
  <c r="AH815" i="3"/>
  <c r="AG815" i="3"/>
  <c r="AF815" i="3"/>
  <c r="AE815" i="3"/>
  <c r="AD815" i="3"/>
  <c r="AC815" i="3"/>
  <c r="AB815" i="3"/>
  <c r="AA815" i="3"/>
  <c r="Z815" i="3"/>
  <c r="BE813" i="3"/>
  <c r="BD813" i="3"/>
  <c r="BC813" i="3"/>
  <c r="BB813" i="3"/>
  <c r="BA813" i="3"/>
  <c r="AZ813" i="3"/>
  <c r="AY813" i="3"/>
  <c r="AX813" i="3"/>
  <c r="AW813" i="3"/>
  <c r="AV813" i="3"/>
  <c r="AU813" i="3"/>
  <c r="AT813" i="3"/>
  <c r="AS813" i="3"/>
  <c r="AR813" i="3"/>
  <c r="AQ813" i="3"/>
  <c r="AP813" i="3"/>
  <c r="AO813" i="3"/>
  <c r="AN813" i="3"/>
  <c r="AM813" i="3"/>
  <c r="AL813" i="3"/>
  <c r="AK813" i="3"/>
  <c r="AJ813" i="3"/>
  <c r="AI813" i="3"/>
  <c r="AH813" i="3"/>
  <c r="AG813" i="3"/>
  <c r="AF813" i="3"/>
  <c r="AE813" i="3"/>
  <c r="AD813" i="3"/>
  <c r="AC813" i="3"/>
  <c r="AB813" i="3"/>
  <c r="AA813" i="3"/>
  <c r="Z813" i="3"/>
  <c r="BE812" i="3"/>
  <c r="BD812" i="3"/>
  <c r="BC812" i="3"/>
  <c r="BB812" i="3"/>
  <c r="BA812" i="3"/>
  <c r="AZ812" i="3"/>
  <c r="AY812" i="3"/>
  <c r="AX812" i="3"/>
  <c r="AW812" i="3"/>
  <c r="AV812" i="3"/>
  <c r="AU812" i="3"/>
  <c r="AT812" i="3"/>
  <c r="AS812" i="3"/>
  <c r="AR812" i="3"/>
  <c r="AQ812" i="3"/>
  <c r="AP812" i="3"/>
  <c r="AO812" i="3"/>
  <c r="AN812" i="3"/>
  <c r="AM812" i="3"/>
  <c r="AL812" i="3"/>
  <c r="AK812" i="3"/>
  <c r="AJ812" i="3"/>
  <c r="AI812" i="3"/>
  <c r="AH812" i="3"/>
  <c r="AG812" i="3"/>
  <c r="AF812" i="3"/>
  <c r="AE812" i="3"/>
  <c r="AD812" i="3"/>
  <c r="AC812" i="3"/>
  <c r="AB812" i="3"/>
  <c r="AA812" i="3"/>
  <c r="Z812" i="3"/>
  <c r="F802" i="3"/>
  <c r="G802" i="3"/>
  <c r="I802" i="3"/>
  <c r="H802" i="3"/>
  <c r="E802" i="3"/>
  <c r="F801" i="3"/>
  <c r="G801" i="3"/>
  <c r="I801" i="3"/>
  <c r="H801" i="3"/>
  <c r="E801" i="3"/>
  <c r="F799" i="3"/>
  <c r="G799" i="3"/>
  <c r="I799" i="3"/>
  <c r="H799" i="3"/>
  <c r="E799" i="3"/>
  <c r="F798" i="3"/>
  <c r="G798" i="3"/>
  <c r="I798" i="3"/>
  <c r="H798" i="3"/>
  <c r="E798" i="3"/>
  <c r="F797" i="3"/>
  <c r="G797" i="3"/>
  <c r="I797" i="3"/>
  <c r="H797" i="3"/>
  <c r="E797" i="3"/>
  <c r="F796" i="3"/>
  <c r="G796" i="3"/>
  <c r="I796" i="3"/>
  <c r="H796" i="3"/>
  <c r="E796" i="3"/>
  <c r="F795" i="3"/>
  <c r="G795" i="3"/>
  <c r="I795" i="3"/>
  <c r="H795" i="3"/>
  <c r="E795" i="3"/>
  <c r="F794" i="3"/>
  <c r="G794" i="3"/>
  <c r="I794" i="3"/>
  <c r="H794" i="3"/>
  <c r="E794" i="3"/>
  <c r="F793" i="3"/>
  <c r="G793" i="3"/>
  <c r="I793" i="3"/>
  <c r="H793" i="3"/>
  <c r="E793" i="3"/>
  <c r="F792" i="3"/>
  <c r="G792" i="3"/>
  <c r="I792" i="3"/>
  <c r="H792" i="3"/>
  <c r="E792" i="3"/>
  <c r="F791" i="3"/>
  <c r="G791" i="3"/>
  <c r="I791" i="3"/>
  <c r="H791" i="3"/>
  <c r="E791" i="3"/>
  <c r="F790" i="3"/>
  <c r="G790" i="3"/>
  <c r="I790" i="3"/>
  <c r="H790" i="3"/>
  <c r="E790" i="3"/>
  <c r="F789" i="3"/>
  <c r="G789" i="3"/>
  <c r="I789" i="3"/>
  <c r="H789" i="3"/>
  <c r="E789" i="3"/>
  <c r="F788" i="3"/>
  <c r="G788" i="3"/>
  <c r="I788" i="3"/>
  <c r="H788" i="3"/>
  <c r="E788" i="3"/>
  <c r="F787" i="3"/>
  <c r="G787" i="3"/>
  <c r="I787" i="3"/>
  <c r="H787" i="3"/>
  <c r="E787" i="3"/>
  <c r="BE785" i="3"/>
  <c r="BD785" i="3"/>
  <c r="BC785" i="3"/>
  <c r="BB785" i="3"/>
  <c r="BA785" i="3"/>
  <c r="AZ785" i="3"/>
  <c r="AY785" i="3"/>
  <c r="AX785" i="3"/>
  <c r="AW785" i="3"/>
  <c r="AV785" i="3"/>
  <c r="AU785" i="3"/>
  <c r="AT785" i="3"/>
  <c r="AS785" i="3"/>
  <c r="AR785" i="3"/>
  <c r="AQ785" i="3"/>
  <c r="AP785" i="3"/>
  <c r="AO785" i="3"/>
  <c r="AN785" i="3"/>
  <c r="AM785" i="3"/>
  <c r="AL785" i="3"/>
  <c r="AK785" i="3"/>
  <c r="AJ785" i="3"/>
  <c r="AI785" i="3"/>
  <c r="AH785" i="3"/>
  <c r="AG785" i="3"/>
  <c r="AF785" i="3"/>
  <c r="AE785" i="3"/>
  <c r="AD785" i="3"/>
  <c r="AC785" i="3"/>
  <c r="AB785" i="3"/>
  <c r="AA785" i="3"/>
  <c r="Z785" i="3"/>
  <c r="BE783" i="3"/>
  <c r="BD783" i="3"/>
  <c r="BC783" i="3"/>
  <c r="BB783" i="3"/>
  <c r="BA783" i="3"/>
  <c r="AZ783" i="3"/>
  <c r="AY783" i="3"/>
  <c r="AX783" i="3"/>
  <c r="AW783" i="3"/>
  <c r="AV783" i="3"/>
  <c r="AU783" i="3"/>
  <c r="AT783" i="3"/>
  <c r="AS783" i="3"/>
  <c r="AR783" i="3"/>
  <c r="AQ783" i="3"/>
  <c r="AP783" i="3"/>
  <c r="AO783" i="3"/>
  <c r="AN783" i="3"/>
  <c r="AM783" i="3"/>
  <c r="AL783" i="3"/>
  <c r="AK783" i="3"/>
  <c r="AJ783" i="3"/>
  <c r="AI783" i="3"/>
  <c r="AH783" i="3"/>
  <c r="AG783" i="3"/>
  <c r="AF783" i="3"/>
  <c r="AE783" i="3"/>
  <c r="AD783" i="3"/>
  <c r="AC783" i="3"/>
  <c r="AB783" i="3"/>
  <c r="AA783" i="3"/>
  <c r="Z783" i="3"/>
  <c r="BE782" i="3"/>
  <c r="BD782" i="3"/>
  <c r="BC782" i="3"/>
  <c r="BB782" i="3"/>
  <c r="BA782" i="3"/>
  <c r="AZ782" i="3"/>
  <c r="AY782" i="3"/>
  <c r="AX782" i="3"/>
  <c r="AW782" i="3"/>
  <c r="AV782" i="3"/>
  <c r="AU782" i="3"/>
  <c r="AT782" i="3"/>
  <c r="AS782" i="3"/>
  <c r="AR782" i="3"/>
  <c r="AQ782" i="3"/>
  <c r="AP782" i="3"/>
  <c r="AO782" i="3"/>
  <c r="AN782" i="3"/>
  <c r="AM782" i="3"/>
  <c r="AL782" i="3"/>
  <c r="AK782" i="3"/>
  <c r="AJ782" i="3"/>
  <c r="AI782" i="3"/>
  <c r="AH782" i="3"/>
  <c r="AG782" i="3"/>
  <c r="AF782" i="3"/>
  <c r="AE782" i="3"/>
  <c r="AD782" i="3"/>
  <c r="AC782" i="3"/>
  <c r="AB782" i="3"/>
  <c r="AA782" i="3"/>
  <c r="Z782" i="3"/>
  <c r="F772" i="3"/>
  <c r="G772" i="3"/>
  <c r="I772" i="3"/>
  <c r="H772" i="3"/>
  <c r="E772" i="3"/>
  <c r="F771" i="3"/>
  <c r="G771" i="3"/>
  <c r="I771" i="3"/>
  <c r="H771" i="3"/>
  <c r="E771" i="3"/>
  <c r="F769" i="3"/>
  <c r="G769" i="3"/>
  <c r="I769" i="3"/>
  <c r="H769" i="3"/>
  <c r="E769" i="3"/>
  <c r="F768" i="3"/>
  <c r="G768" i="3"/>
  <c r="I768" i="3"/>
  <c r="H768" i="3"/>
  <c r="E768" i="3"/>
  <c r="F767" i="3"/>
  <c r="G767" i="3"/>
  <c r="I767" i="3"/>
  <c r="H767" i="3"/>
  <c r="E767" i="3"/>
  <c r="F766" i="3"/>
  <c r="G766" i="3"/>
  <c r="I766" i="3"/>
  <c r="H766" i="3"/>
  <c r="E766" i="3"/>
  <c r="F765" i="3"/>
  <c r="G765" i="3"/>
  <c r="I765" i="3"/>
  <c r="H765" i="3"/>
  <c r="E765" i="3"/>
  <c r="F764" i="3"/>
  <c r="G764" i="3"/>
  <c r="I764" i="3"/>
  <c r="H764" i="3"/>
  <c r="E764" i="3"/>
  <c r="F763" i="3"/>
  <c r="G763" i="3"/>
  <c r="I763" i="3"/>
  <c r="H763" i="3"/>
  <c r="E763" i="3"/>
  <c r="F762" i="3"/>
  <c r="G762" i="3"/>
  <c r="I762" i="3"/>
  <c r="H762" i="3"/>
  <c r="E762" i="3"/>
  <c r="F761" i="3"/>
  <c r="G761" i="3"/>
  <c r="I761" i="3"/>
  <c r="H761" i="3"/>
  <c r="E761" i="3"/>
  <c r="F760" i="3"/>
  <c r="G760" i="3"/>
  <c r="I760" i="3"/>
  <c r="H760" i="3"/>
  <c r="E760" i="3"/>
  <c r="F759" i="3"/>
  <c r="G759" i="3"/>
  <c r="I759" i="3"/>
  <c r="H759" i="3"/>
  <c r="E759" i="3"/>
  <c r="F758" i="3"/>
  <c r="G758" i="3"/>
  <c r="I758" i="3"/>
  <c r="H758" i="3"/>
  <c r="E758" i="3"/>
  <c r="F757" i="3"/>
  <c r="G757" i="3"/>
  <c r="I757" i="3"/>
  <c r="H757" i="3"/>
  <c r="E757" i="3"/>
  <c r="BE755" i="3"/>
  <c r="BD755" i="3"/>
  <c r="BC755" i="3"/>
  <c r="BB755" i="3"/>
  <c r="BA755" i="3"/>
  <c r="AZ755" i="3"/>
  <c r="AY755" i="3"/>
  <c r="AX755" i="3"/>
  <c r="AW755" i="3"/>
  <c r="AV755" i="3"/>
  <c r="AU755" i="3"/>
  <c r="AT755" i="3"/>
  <c r="AS755" i="3"/>
  <c r="AR755" i="3"/>
  <c r="AQ755" i="3"/>
  <c r="AP755" i="3"/>
  <c r="AO755" i="3"/>
  <c r="AN755" i="3"/>
  <c r="AM755" i="3"/>
  <c r="AL755" i="3"/>
  <c r="AK755" i="3"/>
  <c r="AJ755" i="3"/>
  <c r="AI755" i="3"/>
  <c r="AH755" i="3"/>
  <c r="AG755" i="3"/>
  <c r="AF755" i="3"/>
  <c r="AE755" i="3"/>
  <c r="AD755" i="3"/>
  <c r="AC755" i="3"/>
  <c r="AB755" i="3"/>
  <c r="AA755" i="3"/>
  <c r="Z755" i="3"/>
  <c r="BE753" i="3"/>
  <c r="BD753" i="3"/>
  <c r="BC753" i="3"/>
  <c r="BB753" i="3"/>
  <c r="BA753" i="3"/>
  <c r="AZ753" i="3"/>
  <c r="AY753" i="3"/>
  <c r="AX753" i="3"/>
  <c r="AW753" i="3"/>
  <c r="AV753" i="3"/>
  <c r="AU753" i="3"/>
  <c r="AT753" i="3"/>
  <c r="AS753" i="3"/>
  <c r="AR753" i="3"/>
  <c r="AQ753" i="3"/>
  <c r="AP753" i="3"/>
  <c r="AO753" i="3"/>
  <c r="AN753" i="3"/>
  <c r="AM753" i="3"/>
  <c r="AL753" i="3"/>
  <c r="AK753" i="3"/>
  <c r="AJ753" i="3"/>
  <c r="AI753" i="3"/>
  <c r="AH753" i="3"/>
  <c r="AG753" i="3"/>
  <c r="AF753" i="3"/>
  <c r="AE753" i="3"/>
  <c r="AD753" i="3"/>
  <c r="AC753" i="3"/>
  <c r="AB753" i="3"/>
  <c r="AA753" i="3"/>
  <c r="Z753" i="3"/>
  <c r="BE752" i="3"/>
  <c r="BD752" i="3"/>
  <c r="BC752" i="3"/>
  <c r="BB752" i="3"/>
  <c r="BA752" i="3"/>
  <c r="AZ752" i="3"/>
  <c r="AY752" i="3"/>
  <c r="AX752" i="3"/>
  <c r="AW752" i="3"/>
  <c r="AV752" i="3"/>
  <c r="AU752" i="3"/>
  <c r="AT752" i="3"/>
  <c r="AS752" i="3"/>
  <c r="AR752" i="3"/>
  <c r="AQ752" i="3"/>
  <c r="AP752" i="3"/>
  <c r="AO752" i="3"/>
  <c r="AN752" i="3"/>
  <c r="AM752" i="3"/>
  <c r="AL752" i="3"/>
  <c r="AK752" i="3"/>
  <c r="AJ752" i="3"/>
  <c r="AI752" i="3"/>
  <c r="AH752" i="3"/>
  <c r="AG752" i="3"/>
  <c r="AF752" i="3"/>
  <c r="AE752" i="3"/>
  <c r="AD752" i="3"/>
  <c r="AC752" i="3"/>
  <c r="AB752" i="3"/>
  <c r="AA752" i="3"/>
  <c r="Z752" i="3"/>
  <c r="F742" i="3"/>
  <c r="G742" i="3"/>
  <c r="I742" i="3"/>
  <c r="H742" i="3"/>
  <c r="E742" i="3"/>
  <c r="F741" i="3"/>
  <c r="G741" i="3"/>
  <c r="I741" i="3"/>
  <c r="H741" i="3"/>
  <c r="E741" i="3"/>
  <c r="F739" i="3"/>
  <c r="J739" i="3" s="1"/>
  <c r="G739" i="3"/>
  <c r="I739" i="3"/>
  <c r="H739" i="3"/>
  <c r="E739" i="3"/>
  <c r="F738" i="3"/>
  <c r="G738" i="3"/>
  <c r="I738" i="3"/>
  <c r="H738" i="3"/>
  <c r="E738" i="3"/>
  <c r="F737" i="3"/>
  <c r="G737" i="3"/>
  <c r="I737" i="3"/>
  <c r="H737" i="3"/>
  <c r="E737" i="3"/>
  <c r="F736" i="3"/>
  <c r="G736" i="3"/>
  <c r="I736" i="3"/>
  <c r="H736" i="3"/>
  <c r="E736" i="3"/>
  <c r="F735" i="3"/>
  <c r="G735" i="3"/>
  <c r="I735" i="3"/>
  <c r="H735" i="3"/>
  <c r="E735" i="3"/>
  <c r="F734" i="3"/>
  <c r="G734" i="3"/>
  <c r="I734" i="3"/>
  <c r="H734" i="3"/>
  <c r="E734" i="3"/>
  <c r="F733" i="3"/>
  <c r="G733" i="3"/>
  <c r="I733" i="3"/>
  <c r="H733" i="3"/>
  <c r="E733" i="3"/>
  <c r="F732" i="3"/>
  <c r="G732" i="3"/>
  <c r="I732" i="3"/>
  <c r="H732" i="3"/>
  <c r="E732" i="3"/>
  <c r="F731" i="3"/>
  <c r="G731" i="3"/>
  <c r="I731" i="3"/>
  <c r="H731" i="3"/>
  <c r="E731" i="3"/>
  <c r="F730" i="3"/>
  <c r="G730" i="3"/>
  <c r="I730" i="3"/>
  <c r="H730" i="3"/>
  <c r="E730" i="3"/>
  <c r="F729" i="3"/>
  <c r="G729" i="3"/>
  <c r="I729" i="3"/>
  <c r="H729" i="3"/>
  <c r="E729" i="3"/>
  <c r="F728" i="3"/>
  <c r="G728" i="3"/>
  <c r="I728" i="3"/>
  <c r="H728" i="3"/>
  <c r="E728" i="3"/>
  <c r="F727" i="3"/>
  <c r="G727" i="3"/>
  <c r="I727" i="3"/>
  <c r="H727" i="3"/>
  <c r="E727" i="3"/>
  <c r="BE725" i="3"/>
  <c r="BD725" i="3"/>
  <c r="BC725" i="3"/>
  <c r="BB725" i="3"/>
  <c r="BA725" i="3"/>
  <c r="AZ725" i="3"/>
  <c r="AY725" i="3"/>
  <c r="AX725" i="3"/>
  <c r="AW725" i="3"/>
  <c r="AV725" i="3"/>
  <c r="AU725" i="3"/>
  <c r="AT725" i="3"/>
  <c r="AS725" i="3"/>
  <c r="AR725" i="3"/>
  <c r="AQ725" i="3"/>
  <c r="AP725" i="3"/>
  <c r="AO725" i="3"/>
  <c r="AN725" i="3"/>
  <c r="AM725" i="3"/>
  <c r="AL725" i="3"/>
  <c r="AK725" i="3"/>
  <c r="AJ725" i="3"/>
  <c r="AI725" i="3"/>
  <c r="AH725" i="3"/>
  <c r="AG725" i="3"/>
  <c r="AF725" i="3"/>
  <c r="AE725" i="3"/>
  <c r="AD725" i="3"/>
  <c r="AC725" i="3"/>
  <c r="AB725" i="3"/>
  <c r="AA725" i="3"/>
  <c r="Z725" i="3"/>
  <c r="BE723" i="3"/>
  <c r="BD723" i="3"/>
  <c r="BC723" i="3"/>
  <c r="BB723" i="3"/>
  <c r="BA723" i="3"/>
  <c r="AZ723" i="3"/>
  <c r="AY723" i="3"/>
  <c r="AX723" i="3"/>
  <c r="AW723" i="3"/>
  <c r="AV723" i="3"/>
  <c r="AU723" i="3"/>
  <c r="AT723" i="3"/>
  <c r="AS723" i="3"/>
  <c r="AR723" i="3"/>
  <c r="AQ723" i="3"/>
  <c r="AP723" i="3"/>
  <c r="AO723" i="3"/>
  <c r="AN723" i="3"/>
  <c r="AM723" i="3"/>
  <c r="AL723" i="3"/>
  <c r="AK723" i="3"/>
  <c r="AJ723" i="3"/>
  <c r="AI723" i="3"/>
  <c r="AH723" i="3"/>
  <c r="AG723" i="3"/>
  <c r="AF723" i="3"/>
  <c r="AE723" i="3"/>
  <c r="AD723" i="3"/>
  <c r="AC723" i="3"/>
  <c r="AB723" i="3"/>
  <c r="AA723" i="3"/>
  <c r="Z723" i="3"/>
  <c r="BE722" i="3"/>
  <c r="BD722" i="3"/>
  <c r="BC722" i="3"/>
  <c r="BB722" i="3"/>
  <c r="BA722" i="3"/>
  <c r="AZ722" i="3"/>
  <c r="AY722" i="3"/>
  <c r="AX722" i="3"/>
  <c r="AW722" i="3"/>
  <c r="AV722" i="3"/>
  <c r="AU722" i="3"/>
  <c r="AT722" i="3"/>
  <c r="AS722" i="3"/>
  <c r="AR722" i="3"/>
  <c r="AQ722" i="3"/>
  <c r="AP722" i="3"/>
  <c r="AO722" i="3"/>
  <c r="AN722" i="3"/>
  <c r="AM722" i="3"/>
  <c r="AL722" i="3"/>
  <c r="AK722" i="3"/>
  <c r="AJ722" i="3"/>
  <c r="AI722" i="3"/>
  <c r="AH722" i="3"/>
  <c r="AG722" i="3"/>
  <c r="AF722" i="3"/>
  <c r="AE722" i="3"/>
  <c r="AD722" i="3"/>
  <c r="AC722" i="3"/>
  <c r="AB722" i="3"/>
  <c r="AA722" i="3"/>
  <c r="Z722" i="3"/>
  <c r="F712" i="3"/>
  <c r="G712" i="3"/>
  <c r="I712" i="3"/>
  <c r="H712" i="3"/>
  <c r="E712" i="3"/>
  <c r="F711" i="3"/>
  <c r="G711" i="3"/>
  <c r="I711" i="3"/>
  <c r="H711" i="3"/>
  <c r="E711" i="3"/>
  <c r="F709" i="3"/>
  <c r="G709" i="3"/>
  <c r="I709" i="3"/>
  <c r="H709" i="3"/>
  <c r="E709" i="3"/>
  <c r="F708" i="3"/>
  <c r="G708" i="3"/>
  <c r="I708" i="3"/>
  <c r="H708" i="3"/>
  <c r="E708" i="3"/>
  <c r="F707" i="3"/>
  <c r="J707" i="3" s="1"/>
  <c r="G707" i="3"/>
  <c r="I707" i="3"/>
  <c r="H707" i="3"/>
  <c r="E707" i="3"/>
  <c r="F706" i="3"/>
  <c r="G706" i="3"/>
  <c r="I706" i="3"/>
  <c r="H706" i="3"/>
  <c r="E706" i="3"/>
  <c r="F705" i="3"/>
  <c r="G705" i="3"/>
  <c r="I705" i="3"/>
  <c r="H705" i="3"/>
  <c r="E705" i="3"/>
  <c r="F704" i="3"/>
  <c r="G704" i="3"/>
  <c r="I704" i="3"/>
  <c r="H704" i="3"/>
  <c r="E704" i="3"/>
  <c r="F703" i="3"/>
  <c r="G703" i="3"/>
  <c r="I703" i="3"/>
  <c r="H703" i="3"/>
  <c r="E703" i="3"/>
  <c r="F702" i="3"/>
  <c r="G702" i="3"/>
  <c r="I702" i="3"/>
  <c r="H702" i="3"/>
  <c r="E702" i="3"/>
  <c r="F701" i="3"/>
  <c r="G701" i="3"/>
  <c r="I701" i="3"/>
  <c r="H701" i="3"/>
  <c r="E701" i="3"/>
  <c r="F700" i="3"/>
  <c r="G700" i="3"/>
  <c r="I700" i="3"/>
  <c r="H700" i="3"/>
  <c r="E700" i="3"/>
  <c r="F699" i="3"/>
  <c r="J699" i="3" s="1"/>
  <c r="G699" i="3"/>
  <c r="I699" i="3"/>
  <c r="H699" i="3"/>
  <c r="E699" i="3"/>
  <c r="F698" i="3"/>
  <c r="G698" i="3"/>
  <c r="I698" i="3"/>
  <c r="H698" i="3"/>
  <c r="E698" i="3"/>
  <c r="F697" i="3"/>
  <c r="G697" i="3"/>
  <c r="I697" i="3"/>
  <c r="H697" i="3"/>
  <c r="E697" i="3"/>
  <c r="BE695" i="3"/>
  <c r="BD695" i="3"/>
  <c r="BC695" i="3"/>
  <c r="BB695" i="3"/>
  <c r="BA695" i="3"/>
  <c r="AZ695" i="3"/>
  <c r="AY695" i="3"/>
  <c r="AX695" i="3"/>
  <c r="AW695" i="3"/>
  <c r="AV695" i="3"/>
  <c r="AU695" i="3"/>
  <c r="AT695" i="3"/>
  <c r="AS695" i="3"/>
  <c r="AR695" i="3"/>
  <c r="AQ695" i="3"/>
  <c r="AP695" i="3"/>
  <c r="AO695" i="3"/>
  <c r="AN695" i="3"/>
  <c r="AM695" i="3"/>
  <c r="AL695" i="3"/>
  <c r="AK695" i="3"/>
  <c r="AJ695" i="3"/>
  <c r="AI695" i="3"/>
  <c r="AH695" i="3"/>
  <c r="AG695" i="3"/>
  <c r="AF695" i="3"/>
  <c r="AE695" i="3"/>
  <c r="AD695" i="3"/>
  <c r="AC695" i="3"/>
  <c r="AB695" i="3"/>
  <c r="AA695" i="3"/>
  <c r="Z695" i="3"/>
  <c r="BE693" i="3"/>
  <c r="BD693" i="3"/>
  <c r="BC693" i="3"/>
  <c r="BB693" i="3"/>
  <c r="BA693" i="3"/>
  <c r="AZ693" i="3"/>
  <c r="AY693" i="3"/>
  <c r="AX693" i="3"/>
  <c r="AW693" i="3"/>
  <c r="AV693" i="3"/>
  <c r="AU693" i="3"/>
  <c r="AT693" i="3"/>
  <c r="AS693" i="3"/>
  <c r="AR693" i="3"/>
  <c r="AQ693" i="3"/>
  <c r="AP693" i="3"/>
  <c r="AO693" i="3"/>
  <c r="AN693" i="3"/>
  <c r="AM693" i="3"/>
  <c r="AL693" i="3"/>
  <c r="AK693" i="3"/>
  <c r="AJ693" i="3"/>
  <c r="AI693" i="3"/>
  <c r="AH693" i="3"/>
  <c r="AG693" i="3"/>
  <c r="AF693" i="3"/>
  <c r="AE693" i="3"/>
  <c r="AD693" i="3"/>
  <c r="AC693" i="3"/>
  <c r="AB693" i="3"/>
  <c r="AA693" i="3"/>
  <c r="Z693" i="3"/>
  <c r="BE692" i="3"/>
  <c r="BD692" i="3"/>
  <c r="BC692" i="3"/>
  <c r="BB692" i="3"/>
  <c r="BA692" i="3"/>
  <c r="AZ692" i="3"/>
  <c r="AY692" i="3"/>
  <c r="AX692" i="3"/>
  <c r="AW692" i="3"/>
  <c r="AV692" i="3"/>
  <c r="AU692" i="3"/>
  <c r="AT692" i="3"/>
  <c r="AS692" i="3"/>
  <c r="AR692" i="3"/>
  <c r="AQ692" i="3"/>
  <c r="AP692" i="3"/>
  <c r="AO692" i="3"/>
  <c r="AN692" i="3"/>
  <c r="AM692" i="3"/>
  <c r="AL692" i="3"/>
  <c r="AK692" i="3"/>
  <c r="AJ692" i="3"/>
  <c r="AI692" i="3"/>
  <c r="AH692" i="3"/>
  <c r="AG692" i="3"/>
  <c r="AF692" i="3"/>
  <c r="AE692" i="3"/>
  <c r="AD692" i="3"/>
  <c r="AC692" i="3"/>
  <c r="AB692" i="3"/>
  <c r="AA692" i="3"/>
  <c r="Z692" i="3"/>
  <c r="F682" i="3"/>
  <c r="G682" i="3"/>
  <c r="I682" i="3"/>
  <c r="H682" i="3"/>
  <c r="E682" i="3"/>
  <c r="F681" i="3"/>
  <c r="G681" i="3"/>
  <c r="I681" i="3"/>
  <c r="H681" i="3"/>
  <c r="E681" i="3"/>
  <c r="F679" i="3"/>
  <c r="G679" i="3"/>
  <c r="I679" i="3"/>
  <c r="H679" i="3"/>
  <c r="E679" i="3"/>
  <c r="F678" i="3"/>
  <c r="G678" i="3"/>
  <c r="I678" i="3"/>
  <c r="H678" i="3"/>
  <c r="E678" i="3"/>
  <c r="F677" i="3"/>
  <c r="G677" i="3"/>
  <c r="I677" i="3"/>
  <c r="H677" i="3"/>
  <c r="E677" i="3"/>
  <c r="F676" i="3"/>
  <c r="G676" i="3"/>
  <c r="I676" i="3"/>
  <c r="H676" i="3"/>
  <c r="E676" i="3"/>
  <c r="F675" i="3"/>
  <c r="G675" i="3"/>
  <c r="I675" i="3"/>
  <c r="H675" i="3"/>
  <c r="E675" i="3"/>
  <c r="F674" i="3"/>
  <c r="G674" i="3"/>
  <c r="I674" i="3"/>
  <c r="H674" i="3"/>
  <c r="E674" i="3"/>
  <c r="F673" i="3"/>
  <c r="G673" i="3"/>
  <c r="I673" i="3"/>
  <c r="H673" i="3"/>
  <c r="E673" i="3"/>
  <c r="F672" i="3"/>
  <c r="G672" i="3"/>
  <c r="I672" i="3"/>
  <c r="H672" i="3"/>
  <c r="E672" i="3"/>
  <c r="F671" i="3"/>
  <c r="G671" i="3"/>
  <c r="I671" i="3"/>
  <c r="H671" i="3"/>
  <c r="E671" i="3"/>
  <c r="F670" i="3"/>
  <c r="G670" i="3"/>
  <c r="I670" i="3"/>
  <c r="H670" i="3"/>
  <c r="E670" i="3"/>
  <c r="F669" i="3"/>
  <c r="G669" i="3"/>
  <c r="I669" i="3"/>
  <c r="H669" i="3"/>
  <c r="E669" i="3"/>
  <c r="F668" i="3"/>
  <c r="G668" i="3"/>
  <c r="I668" i="3"/>
  <c r="H668" i="3"/>
  <c r="E668" i="3"/>
  <c r="F667" i="3"/>
  <c r="G667" i="3"/>
  <c r="I667" i="3"/>
  <c r="H667" i="3"/>
  <c r="E667" i="3"/>
  <c r="BE665" i="3"/>
  <c r="BD665" i="3"/>
  <c r="BC665" i="3"/>
  <c r="BB665" i="3"/>
  <c r="BA665" i="3"/>
  <c r="AZ665" i="3"/>
  <c r="AY665" i="3"/>
  <c r="AX665" i="3"/>
  <c r="AW665" i="3"/>
  <c r="AV665" i="3"/>
  <c r="AU665" i="3"/>
  <c r="AT665" i="3"/>
  <c r="AS665" i="3"/>
  <c r="AR665" i="3"/>
  <c r="AQ665" i="3"/>
  <c r="AP665" i="3"/>
  <c r="AO665" i="3"/>
  <c r="AN665" i="3"/>
  <c r="AM665" i="3"/>
  <c r="AL665" i="3"/>
  <c r="AK665" i="3"/>
  <c r="AJ665" i="3"/>
  <c r="AI665" i="3"/>
  <c r="AH665" i="3"/>
  <c r="AG665" i="3"/>
  <c r="AF665" i="3"/>
  <c r="AE665" i="3"/>
  <c r="AD665" i="3"/>
  <c r="AC665" i="3"/>
  <c r="AB665" i="3"/>
  <c r="AA665" i="3"/>
  <c r="Z665" i="3"/>
  <c r="BE663" i="3"/>
  <c r="BD663" i="3"/>
  <c r="BC663" i="3"/>
  <c r="BB663" i="3"/>
  <c r="BA663" i="3"/>
  <c r="AZ663" i="3"/>
  <c r="AY663" i="3"/>
  <c r="AX663" i="3"/>
  <c r="AW663" i="3"/>
  <c r="AV663" i="3"/>
  <c r="AU663" i="3"/>
  <c r="AT663" i="3"/>
  <c r="AS663" i="3"/>
  <c r="AR663" i="3"/>
  <c r="AQ663" i="3"/>
  <c r="AP663" i="3"/>
  <c r="AO663" i="3"/>
  <c r="AN663" i="3"/>
  <c r="AM663" i="3"/>
  <c r="AL663" i="3"/>
  <c r="AK663" i="3"/>
  <c r="AJ663" i="3"/>
  <c r="AI663" i="3"/>
  <c r="AH663" i="3"/>
  <c r="AG663" i="3"/>
  <c r="AF663" i="3"/>
  <c r="AE663" i="3"/>
  <c r="AD663" i="3"/>
  <c r="AC663" i="3"/>
  <c r="AB663" i="3"/>
  <c r="AA663" i="3"/>
  <c r="Z663" i="3"/>
  <c r="BE662" i="3"/>
  <c r="BD662" i="3"/>
  <c r="BC662" i="3"/>
  <c r="BB662" i="3"/>
  <c r="BA662" i="3"/>
  <c r="AZ662" i="3"/>
  <c r="AY662" i="3"/>
  <c r="AX662" i="3"/>
  <c r="AW662" i="3"/>
  <c r="AV662" i="3"/>
  <c r="AU662" i="3"/>
  <c r="AT662" i="3"/>
  <c r="AS662" i="3"/>
  <c r="AR662" i="3"/>
  <c r="AQ662" i="3"/>
  <c r="AP662" i="3"/>
  <c r="AO662" i="3"/>
  <c r="AN662" i="3"/>
  <c r="AM662" i="3"/>
  <c r="AL662" i="3"/>
  <c r="AK662" i="3"/>
  <c r="AJ662" i="3"/>
  <c r="AI662" i="3"/>
  <c r="AH662" i="3"/>
  <c r="AG662" i="3"/>
  <c r="AF662" i="3"/>
  <c r="AE662" i="3"/>
  <c r="AD662" i="3"/>
  <c r="AC662" i="3"/>
  <c r="AB662" i="3"/>
  <c r="AA662" i="3"/>
  <c r="Z662" i="3"/>
  <c r="F652" i="3"/>
  <c r="G652" i="3"/>
  <c r="I652" i="3"/>
  <c r="H652" i="3"/>
  <c r="E652" i="3"/>
  <c r="F651" i="3"/>
  <c r="G651" i="3"/>
  <c r="I651" i="3"/>
  <c r="H651" i="3"/>
  <c r="E651" i="3"/>
  <c r="F649" i="3"/>
  <c r="G649" i="3"/>
  <c r="I649" i="3"/>
  <c r="H649" i="3"/>
  <c r="E649" i="3"/>
  <c r="F648" i="3"/>
  <c r="G648" i="3"/>
  <c r="I648" i="3"/>
  <c r="H648" i="3"/>
  <c r="E648" i="3"/>
  <c r="F647" i="3"/>
  <c r="G647" i="3"/>
  <c r="I647" i="3"/>
  <c r="H647" i="3"/>
  <c r="E647" i="3"/>
  <c r="F646" i="3"/>
  <c r="G646" i="3"/>
  <c r="I646" i="3"/>
  <c r="H646" i="3"/>
  <c r="E646" i="3"/>
  <c r="F645" i="3"/>
  <c r="G645" i="3"/>
  <c r="I645" i="3"/>
  <c r="H645" i="3"/>
  <c r="E645" i="3"/>
  <c r="F644" i="3"/>
  <c r="G644" i="3"/>
  <c r="I644" i="3"/>
  <c r="H644" i="3"/>
  <c r="E644" i="3"/>
  <c r="F643" i="3"/>
  <c r="G643" i="3"/>
  <c r="I643" i="3"/>
  <c r="H643" i="3"/>
  <c r="E643" i="3"/>
  <c r="F642" i="3"/>
  <c r="G642" i="3"/>
  <c r="I642" i="3"/>
  <c r="H642" i="3"/>
  <c r="E642" i="3"/>
  <c r="F641" i="3"/>
  <c r="G641" i="3"/>
  <c r="I641" i="3"/>
  <c r="H641" i="3"/>
  <c r="E641" i="3"/>
  <c r="F640" i="3"/>
  <c r="G640" i="3"/>
  <c r="I640" i="3"/>
  <c r="H640" i="3"/>
  <c r="E640" i="3"/>
  <c r="F639" i="3"/>
  <c r="G639" i="3"/>
  <c r="I639" i="3"/>
  <c r="H639" i="3"/>
  <c r="E639" i="3"/>
  <c r="F638" i="3"/>
  <c r="G638" i="3"/>
  <c r="I638" i="3"/>
  <c r="H638" i="3"/>
  <c r="E638" i="3"/>
  <c r="F637" i="3"/>
  <c r="G637" i="3"/>
  <c r="I637" i="3"/>
  <c r="H637" i="3"/>
  <c r="E637" i="3"/>
  <c r="BE635" i="3"/>
  <c r="BD635" i="3"/>
  <c r="BC635" i="3"/>
  <c r="BB635" i="3"/>
  <c r="BA635" i="3"/>
  <c r="AZ635" i="3"/>
  <c r="AY635" i="3"/>
  <c r="AX635" i="3"/>
  <c r="AW635" i="3"/>
  <c r="AV635" i="3"/>
  <c r="AU635" i="3"/>
  <c r="AT635" i="3"/>
  <c r="AS635" i="3"/>
  <c r="AR635" i="3"/>
  <c r="AQ635" i="3"/>
  <c r="AP635" i="3"/>
  <c r="AO635" i="3"/>
  <c r="AN635" i="3"/>
  <c r="AM635" i="3"/>
  <c r="AL635" i="3"/>
  <c r="AK635" i="3"/>
  <c r="AJ635" i="3"/>
  <c r="AI635" i="3"/>
  <c r="AH635" i="3"/>
  <c r="AG635" i="3"/>
  <c r="AF635" i="3"/>
  <c r="AE635" i="3"/>
  <c r="AD635" i="3"/>
  <c r="AC635" i="3"/>
  <c r="AB635" i="3"/>
  <c r="AA635" i="3"/>
  <c r="Z635" i="3"/>
  <c r="BE633" i="3"/>
  <c r="BD633" i="3"/>
  <c r="BC633" i="3"/>
  <c r="BB633" i="3"/>
  <c r="BA633" i="3"/>
  <c r="AZ633" i="3"/>
  <c r="AY633" i="3"/>
  <c r="AX633" i="3"/>
  <c r="AW633" i="3"/>
  <c r="AV633" i="3"/>
  <c r="AU633" i="3"/>
  <c r="AT633" i="3"/>
  <c r="AS633" i="3"/>
  <c r="AR633" i="3"/>
  <c r="AQ633" i="3"/>
  <c r="AP633" i="3"/>
  <c r="AO633" i="3"/>
  <c r="AN633" i="3"/>
  <c r="AM633" i="3"/>
  <c r="AL633" i="3"/>
  <c r="AK633" i="3"/>
  <c r="AJ633" i="3"/>
  <c r="AI633" i="3"/>
  <c r="AH633" i="3"/>
  <c r="AG633" i="3"/>
  <c r="AF633" i="3"/>
  <c r="AE633" i="3"/>
  <c r="AD633" i="3"/>
  <c r="AC633" i="3"/>
  <c r="AB633" i="3"/>
  <c r="AA633" i="3"/>
  <c r="Z633" i="3"/>
  <c r="BE632" i="3"/>
  <c r="BD632" i="3"/>
  <c r="BC632" i="3"/>
  <c r="BB632" i="3"/>
  <c r="BA632" i="3"/>
  <c r="AZ632" i="3"/>
  <c r="AY632" i="3"/>
  <c r="AX632" i="3"/>
  <c r="AW632" i="3"/>
  <c r="AV632" i="3"/>
  <c r="AU632" i="3"/>
  <c r="AT632" i="3"/>
  <c r="AS632" i="3"/>
  <c r="AR632" i="3"/>
  <c r="AQ632" i="3"/>
  <c r="AP632" i="3"/>
  <c r="AO632" i="3"/>
  <c r="AN632" i="3"/>
  <c r="AM632" i="3"/>
  <c r="AL632" i="3"/>
  <c r="AK632" i="3"/>
  <c r="AJ632" i="3"/>
  <c r="AI632" i="3"/>
  <c r="AH632" i="3"/>
  <c r="AG632" i="3"/>
  <c r="AF632" i="3"/>
  <c r="AE632" i="3"/>
  <c r="AD632" i="3"/>
  <c r="AC632" i="3"/>
  <c r="AB632" i="3"/>
  <c r="AA632" i="3"/>
  <c r="Z632" i="3"/>
  <c r="F622" i="3"/>
  <c r="G622" i="3"/>
  <c r="I622" i="3"/>
  <c r="H622" i="3"/>
  <c r="E622" i="3"/>
  <c r="F621" i="3"/>
  <c r="G621" i="3"/>
  <c r="I621" i="3"/>
  <c r="H621" i="3"/>
  <c r="E621" i="3"/>
  <c r="F619" i="3"/>
  <c r="G619" i="3"/>
  <c r="I619" i="3"/>
  <c r="H619" i="3"/>
  <c r="E619" i="3"/>
  <c r="F618" i="3"/>
  <c r="G618" i="3"/>
  <c r="I618" i="3"/>
  <c r="H618" i="3"/>
  <c r="E618" i="3"/>
  <c r="F617" i="3"/>
  <c r="G617" i="3"/>
  <c r="I617" i="3"/>
  <c r="H617" i="3"/>
  <c r="E617" i="3"/>
  <c r="F616" i="3"/>
  <c r="G616" i="3"/>
  <c r="I616" i="3"/>
  <c r="H616" i="3"/>
  <c r="E616" i="3"/>
  <c r="F615" i="3"/>
  <c r="G615" i="3"/>
  <c r="I615" i="3"/>
  <c r="H615" i="3"/>
  <c r="E615" i="3"/>
  <c r="F614" i="3"/>
  <c r="G614" i="3"/>
  <c r="I614" i="3"/>
  <c r="H614" i="3"/>
  <c r="E614" i="3"/>
  <c r="F613" i="3"/>
  <c r="G613" i="3"/>
  <c r="I613" i="3"/>
  <c r="H613" i="3"/>
  <c r="E613" i="3"/>
  <c r="F612" i="3"/>
  <c r="G612" i="3"/>
  <c r="I612" i="3"/>
  <c r="H612" i="3"/>
  <c r="E612" i="3"/>
  <c r="F611" i="3"/>
  <c r="G611" i="3"/>
  <c r="I611" i="3"/>
  <c r="H611" i="3"/>
  <c r="E611" i="3"/>
  <c r="F610" i="3"/>
  <c r="G610" i="3"/>
  <c r="I610" i="3"/>
  <c r="H610" i="3"/>
  <c r="E610" i="3"/>
  <c r="F609" i="3"/>
  <c r="G609" i="3"/>
  <c r="I609" i="3"/>
  <c r="H609" i="3"/>
  <c r="E609" i="3"/>
  <c r="F608" i="3"/>
  <c r="G608" i="3"/>
  <c r="I608" i="3"/>
  <c r="H608" i="3"/>
  <c r="E608" i="3"/>
  <c r="F607" i="3"/>
  <c r="G607" i="3"/>
  <c r="I607" i="3"/>
  <c r="H607" i="3"/>
  <c r="E607" i="3"/>
  <c r="BE605" i="3"/>
  <c r="BD605" i="3"/>
  <c r="BC605" i="3"/>
  <c r="BB605" i="3"/>
  <c r="BA605" i="3"/>
  <c r="AZ605" i="3"/>
  <c r="AY605" i="3"/>
  <c r="AX605" i="3"/>
  <c r="AW605" i="3"/>
  <c r="AV605" i="3"/>
  <c r="AU605" i="3"/>
  <c r="AT605" i="3"/>
  <c r="AS605" i="3"/>
  <c r="AR605" i="3"/>
  <c r="AQ605" i="3"/>
  <c r="AP605" i="3"/>
  <c r="AO605" i="3"/>
  <c r="AN605" i="3"/>
  <c r="AM605" i="3"/>
  <c r="AL605" i="3"/>
  <c r="AK605" i="3"/>
  <c r="AJ605" i="3"/>
  <c r="AI605" i="3"/>
  <c r="AH605" i="3"/>
  <c r="AG605" i="3"/>
  <c r="AF605" i="3"/>
  <c r="AE605" i="3"/>
  <c r="AD605" i="3"/>
  <c r="AC605" i="3"/>
  <c r="AB605" i="3"/>
  <c r="AA605" i="3"/>
  <c r="Z605" i="3"/>
  <c r="BE603" i="3"/>
  <c r="BD603" i="3"/>
  <c r="BC603" i="3"/>
  <c r="BB603" i="3"/>
  <c r="BA603" i="3"/>
  <c r="AZ603" i="3"/>
  <c r="AY603" i="3"/>
  <c r="AX603" i="3"/>
  <c r="AW603" i="3"/>
  <c r="AV603" i="3"/>
  <c r="AU603" i="3"/>
  <c r="AT603" i="3"/>
  <c r="AS603" i="3"/>
  <c r="AR603" i="3"/>
  <c r="AQ603" i="3"/>
  <c r="AP603" i="3"/>
  <c r="AO603" i="3"/>
  <c r="AN603" i="3"/>
  <c r="AM603" i="3"/>
  <c r="AL603" i="3"/>
  <c r="AK603" i="3"/>
  <c r="AJ603" i="3"/>
  <c r="AI603" i="3"/>
  <c r="AH603" i="3"/>
  <c r="AG603" i="3"/>
  <c r="AF603" i="3"/>
  <c r="AE603" i="3"/>
  <c r="AD603" i="3"/>
  <c r="AC603" i="3"/>
  <c r="AB603" i="3"/>
  <c r="AA603" i="3"/>
  <c r="Z603" i="3"/>
  <c r="BE602" i="3"/>
  <c r="BD602" i="3"/>
  <c r="BC602" i="3"/>
  <c r="BB602" i="3"/>
  <c r="BA602" i="3"/>
  <c r="AZ602" i="3"/>
  <c r="AY602" i="3"/>
  <c r="AX602" i="3"/>
  <c r="AW602" i="3"/>
  <c r="AV602" i="3"/>
  <c r="AU602" i="3"/>
  <c r="AT602" i="3"/>
  <c r="AS602" i="3"/>
  <c r="AR602" i="3"/>
  <c r="AQ602" i="3"/>
  <c r="AP602" i="3"/>
  <c r="AO602" i="3"/>
  <c r="AN602" i="3"/>
  <c r="AM602" i="3"/>
  <c r="AL602" i="3"/>
  <c r="AK602" i="3"/>
  <c r="AJ602" i="3"/>
  <c r="AI602" i="3"/>
  <c r="AH602" i="3"/>
  <c r="AG602" i="3"/>
  <c r="AF602" i="3"/>
  <c r="AE602" i="3"/>
  <c r="AD602" i="3"/>
  <c r="AC602" i="3"/>
  <c r="AB602" i="3"/>
  <c r="AA602" i="3"/>
  <c r="Z602" i="3"/>
  <c r="F592" i="3"/>
  <c r="G592" i="3"/>
  <c r="I592" i="3"/>
  <c r="H592" i="3"/>
  <c r="E592" i="3"/>
  <c r="F591" i="3"/>
  <c r="G591" i="3"/>
  <c r="I591" i="3"/>
  <c r="H591" i="3"/>
  <c r="E591" i="3"/>
  <c r="F589" i="3"/>
  <c r="G589" i="3"/>
  <c r="I589" i="3"/>
  <c r="H589" i="3"/>
  <c r="E589" i="3"/>
  <c r="F588" i="3"/>
  <c r="G588" i="3"/>
  <c r="I588" i="3"/>
  <c r="H588" i="3"/>
  <c r="E588" i="3"/>
  <c r="F587" i="3"/>
  <c r="J587" i="3" s="1"/>
  <c r="G587" i="3"/>
  <c r="I587" i="3"/>
  <c r="H587" i="3"/>
  <c r="E587" i="3"/>
  <c r="F586" i="3"/>
  <c r="G586" i="3"/>
  <c r="I586" i="3"/>
  <c r="H586" i="3"/>
  <c r="E586" i="3"/>
  <c r="F585" i="3"/>
  <c r="G585" i="3"/>
  <c r="I585" i="3"/>
  <c r="H585" i="3"/>
  <c r="E585" i="3"/>
  <c r="F584" i="3"/>
  <c r="G584" i="3"/>
  <c r="I584" i="3"/>
  <c r="H584" i="3"/>
  <c r="E584" i="3"/>
  <c r="F583" i="3"/>
  <c r="G583" i="3"/>
  <c r="I583" i="3"/>
  <c r="H583" i="3"/>
  <c r="E583" i="3"/>
  <c r="F582" i="3"/>
  <c r="G582" i="3"/>
  <c r="I582" i="3"/>
  <c r="H582" i="3"/>
  <c r="E582" i="3"/>
  <c r="F581" i="3"/>
  <c r="G581" i="3"/>
  <c r="I581" i="3"/>
  <c r="H581" i="3"/>
  <c r="E581" i="3"/>
  <c r="F580" i="3"/>
  <c r="G580" i="3"/>
  <c r="I580" i="3"/>
  <c r="H580" i="3"/>
  <c r="E580" i="3"/>
  <c r="F579" i="3"/>
  <c r="G579" i="3"/>
  <c r="I579" i="3"/>
  <c r="H579" i="3"/>
  <c r="E579" i="3"/>
  <c r="F578" i="3"/>
  <c r="G578" i="3"/>
  <c r="I578" i="3"/>
  <c r="H578" i="3"/>
  <c r="E578" i="3"/>
  <c r="F577" i="3"/>
  <c r="G577" i="3"/>
  <c r="I577" i="3"/>
  <c r="H577" i="3"/>
  <c r="E577" i="3"/>
  <c r="BE575" i="3"/>
  <c r="BD575" i="3"/>
  <c r="BC575" i="3"/>
  <c r="BB575" i="3"/>
  <c r="BA575" i="3"/>
  <c r="AZ575" i="3"/>
  <c r="AY575" i="3"/>
  <c r="AX575" i="3"/>
  <c r="AW575" i="3"/>
  <c r="AV575" i="3"/>
  <c r="AU575" i="3"/>
  <c r="AT575" i="3"/>
  <c r="AS575" i="3"/>
  <c r="AR575" i="3"/>
  <c r="AQ575" i="3"/>
  <c r="AP575" i="3"/>
  <c r="AO575" i="3"/>
  <c r="AN575" i="3"/>
  <c r="AM575" i="3"/>
  <c r="AL575" i="3"/>
  <c r="AK575" i="3"/>
  <c r="AJ575" i="3"/>
  <c r="AI575" i="3"/>
  <c r="AH575" i="3"/>
  <c r="AG575" i="3"/>
  <c r="AF575" i="3"/>
  <c r="AE575" i="3"/>
  <c r="AD575" i="3"/>
  <c r="AC575" i="3"/>
  <c r="AB575" i="3"/>
  <c r="AA575" i="3"/>
  <c r="Z575" i="3"/>
  <c r="BE573" i="3"/>
  <c r="BD573" i="3"/>
  <c r="BC573" i="3"/>
  <c r="BB573" i="3"/>
  <c r="BA573" i="3"/>
  <c r="AZ573" i="3"/>
  <c r="AY573" i="3"/>
  <c r="AX573" i="3"/>
  <c r="AW573" i="3"/>
  <c r="AV573" i="3"/>
  <c r="AU573" i="3"/>
  <c r="AT573" i="3"/>
  <c r="AS573" i="3"/>
  <c r="AR573" i="3"/>
  <c r="AQ573" i="3"/>
  <c r="AP573" i="3"/>
  <c r="AO573" i="3"/>
  <c r="AN573" i="3"/>
  <c r="AM573" i="3"/>
  <c r="AL573" i="3"/>
  <c r="AK573" i="3"/>
  <c r="AJ573" i="3"/>
  <c r="AI573" i="3"/>
  <c r="AH573" i="3"/>
  <c r="AG573" i="3"/>
  <c r="AF573" i="3"/>
  <c r="AE573" i="3"/>
  <c r="AD573" i="3"/>
  <c r="AC573" i="3"/>
  <c r="AB573" i="3"/>
  <c r="AA573" i="3"/>
  <c r="Z573" i="3"/>
  <c r="BE572" i="3"/>
  <c r="BD572" i="3"/>
  <c r="BC572" i="3"/>
  <c r="BB572" i="3"/>
  <c r="BA572" i="3"/>
  <c r="AZ572" i="3"/>
  <c r="AY572" i="3"/>
  <c r="AX572" i="3"/>
  <c r="AW572" i="3"/>
  <c r="AV572" i="3"/>
  <c r="AU572" i="3"/>
  <c r="AT572" i="3"/>
  <c r="AS572" i="3"/>
  <c r="AR572" i="3"/>
  <c r="AQ572" i="3"/>
  <c r="AP572" i="3"/>
  <c r="AO572" i="3"/>
  <c r="AN572" i="3"/>
  <c r="AM572" i="3"/>
  <c r="AL572" i="3"/>
  <c r="AK572" i="3"/>
  <c r="AJ572" i="3"/>
  <c r="AI572" i="3"/>
  <c r="AH572" i="3"/>
  <c r="AG572" i="3"/>
  <c r="AF572" i="3"/>
  <c r="AE572" i="3"/>
  <c r="AD572" i="3"/>
  <c r="AC572" i="3"/>
  <c r="AB572" i="3"/>
  <c r="AA572" i="3"/>
  <c r="Z572" i="3"/>
  <c r="F562" i="3"/>
  <c r="G562" i="3"/>
  <c r="I562" i="3"/>
  <c r="H562" i="3"/>
  <c r="E562" i="3"/>
  <c r="F561" i="3"/>
  <c r="G561" i="3"/>
  <c r="I561" i="3"/>
  <c r="H561" i="3"/>
  <c r="E561" i="3"/>
  <c r="F559" i="3"/>
  <c r="G559" i="3"/>
  <c r="I559" i="3"/>
  <c r="H559" i="3"/>
  <c r="E559" i="3"/>
  <c r="G558" i="3"/>
  <c r="I558" i="3"/>
  <c r="H558" i="3"/>
  <c r="E558" i="3"/>
  <c r="G557" i="3"/>
  <c r="I557" i="3"/>
  <c r="H557" i="3"/>
  <c r="E557" i="3"/>
  <c r="G556" i="3"/>
  <c r="I556" i="3"/>
  <c r="H556" i="3"/>
  <c r="E556" i="3"/>
  <c r="G555" i="3"/>
  <c r="I555" i="3"/>
  <c r="H555" i="3"/>
  <c r="E555" i="3"/>
  <c r="F554" i="3"/>
  <c r="G554" i="3"/>
  <c r="I554" i="3"/>
  <c r="H554" i="3"/>
  <c r="E554" i="3"/>
  <c r="G553" i="3"/>
  <c r="I553" i="3"/>
  <c r="H553" i="3"/>
  <c r="E553" i="3"/>
  <c r="F552" i="3"/>
  <c r="G552" i="3"/>
  <c r="I552" i="3"/>
  <c r="H552" i="3"/>
  <c r="E552" i="3"/>
  <c r="G551" i="3"/>
  <c r="I551" i="3"/>
  <c r="H551" i="3"/>
  <c r="E551" i="3"/>
  <c r="F550" i="3"/>
  <c r="J550" i="3" s="1"/>
  <c r="G550" i="3"/>
  <c r="I550" i="3"/>
  <c r="H550" i="3"/>
  <c r="E550" i="3"/>
  <c r="F549" i="3"/>
  <c r="G549" i="3"/>
  <c r="I549" i="3"/>
  <c r="H549" i="3"/>
  <c r="E549" i="3"/>
  <c r="F548" i="3"/>
  <c r="G548" i="3"/>
  <c r="I548" i="3"/>
  <c r="H548" i="3"/>
  <c r="E548" i="3"/>
  <c r="G547" i="3"/>
  <c r="I547" i="3"/>
  <c r="H547" i="3"/>
  <c r="E547" i="3"/>
  <c r="BE545" i="3"/>
  <c r="BD545" i="3"/>
  <c r="BC545" i="3"/>
  <c r="BB545" i="3"/>
  <c r="BA545" i="3"/>
  <c r="AZ545" i="3"/>
  <c r="AY545" i="3"/>
  <c r="AX545" i="3"/>
  <c r="AW545" i="3"/>
  <c r="AV545" i="3"/>
  <c r="AU545" i="3"/>
  <c r="AT545" i="3"/>
  <c r="AS545" i="3"/>
  <c r="AR545" i="3"/>
  <c r="AQ545" i="3"/>
  <c r="AP545" i="3"/>
  <c r="AO545" i="3"/>
  <c r="AN545" i="3"/>
  <c r="AM545" i="3"/>
  <c r="AL545" i="3"/>
  <c r="AK545" i="3"/>
  <c r="AJ545" i="3"/>
  <c r="AI545" i="3"/>
  <c r="AH545" i="3"/>
  <c r="AG545" i="3"/>
  <c r="AF545" i="3"/>
  <c r="AE545" i="3"/>
  <c r="AD545" i="3"/>
  <c r="AC545" i="3"/>
  <c r="AB545" i="3"/>
  <c r="AA545" i="3"/>
  <c r="Z545" i="3"/>
  <c r="BE543" i="3"/>
  <c r="BD543" i="3"/>
  <c r="BC543" i="3"/>
  <c r="BB543" i="3"/>
  <c r="BA543" i="3"/>
  <c r="AZ543" i="3"/>
  <c r="AY543" i="3"/>
  <c r="AX543" i="3"/>
  <c r="AW543" i="3"/>
  <c r="AV543" i="3"/>
  <c r="AU543" i="3"/>
  <c r="AT543" i="3"/>
  <c r="AS543" i="3"/>
  <c r="AR543" i="3"/>
  <c r="AQ543" i="3"/>
  <c r="AP543" i="3"/>
  <c r="AO543" i="3"/>
  <c r="AN543" i="3"/>
  <c r="AM543" i="3"/>
  <c r="AL543" i="3"/>
  <c r="AK543" i="3"/>
  <c r="AJ543" i="3"/>
  <c r="AI543" i="3"/>
  <c r="AH543" i="3"/>
  <c r="AG543" i="3"/>
  <c r="AF543" i="3"/>
  <c r="AE543" i="3"/>
  <c r="AD543" i="3"/>
  <c r="AC543" i="3"/>
  <c r="AB543" i="3"/>
  <c r="AA543" i="3"/>
  <c r="Z543" i="3"/>
  <c r="BE542" i="3"/>
  <c r="BD542" i="3"/>
  <c r="BC542" i="3"/>
  <c r="BB542" i="3"/>
  <c r="BA542" i="3"/>
  <c r="AZ542" i="3"/>
  <c r="AY542" i="3"/>
  <c r="AX542" i="3"/>
  <c r="AW542" i="3"/>
  <c r="AV542" i="3"/>
  <c r="AU542" i="3"/>
  <c r="AT542" i="3"/>
  <c r="AS542" i="3"/>
  <c r="AR542" i="3"/>
  <c r="AQ542" i="3"/>
  <c r="AP542" i="3"/>
  <c r="AO542" i="3"/>
  <c r="AN542" i="3"/>
  <c r="AM542" i="3"/>
  <c r="AL542" i="3"/>
  <c r="AK542" i="3"/>
  <c r="AJ542" i="3"/>
  <c r="AI542" i="3"/>
  <c r="AH542" i="3"/>
  <c r="AG542" i="3"/>
  <c r="AF542" i="3"/>
  <c r="AE542" i="3"/>
  <c r="AD542" i="3"/>
  <c r="AC542" i="3"/>
  <c r="AB542" i="3"/>
  <c r="AA542" i="3"/>
  <c r="Z542" i="3"/>
  <c r="F532" i="3"/>
  <c r="G532" i="3"/>
  <c r="I532" i="3"/>
  <c r="H532" i="3"/>
  <c r="E532" i="3"/>
  <c r="F531" i="3"/>
  <c r="G531" i="3"/>
  <c r="I531" i="3"/>
  <c r="H531" i="3"/>
  <c r="E531" i="3"/>
  <c r="F529" i="3"/>
  <c r="G529" i="3"/>
  <c r="I529" i="3"/>
  <c r="H529" i="3"/>
  <c r="E529" i="3"/>
  <c r="F528" i="3"/>
  <c r="G528" i="3"/>
  <c r="I528" i="3"/>
  <c r="H528" i="3"/>
  <c r="E528" i="3"/>
  <c r="F527" i="3"/>
  <c r="G527" i="3"/>
  <c r="I527" i="3"/>
  <c r="H527" i="3"/>
  <c r="E527" i="3"/>
  <c r="F526" i="3"/>
  <c r="G526" i="3"/>
  <c r="I526" i="3"/>
  <c r="H526" i="3"/>
  <c r="E526" i="3"/>
  <c r="F525" i="3"/>
  <c r="G525" i="3"/>
  <c r="I525" i="3"/>
  <c r="H525" i="3"/>
  <c r="E525" i="3"/>
  <c r="F524" i="3"/>
  <c r="G524" i="3"/>
  <c r="I524" i="3"/>
  <c r="H524" i="3"/>
  <c r="E524" i="3"/>
  <c r="F523" i="3"/>
  <c r="G523" i="3"/>
  <c r="I523" i="3"/>
  <c r="H523" i="3"/>
  <c r="E523" i="3"/>
  <c r="F522" i="3"/>
  <c r="G522" i="3"/>
  <c r="I522" i="3"/>
  <c r="H522" i="3"/>
  <c r="E522" i="3"/>
  <c r="F521" i="3"/>
  <c r="G521" i="3"/>
  <c r="I521" i="3"/>
  <c r="H521" i="3"/>
  <c r="E521" i="3"/>
  <c r="F520" i="3"/>
  <c r="G520" i="3"/>
  <c r="I520" i="3"/>
  <c r="H520" i="3"/>
  <c r="E520" i="3"/>
  <c r="F519" i="3"/>
  <c r="G519" i="3"/>
  <c r="I519" i="3"/>
  <c r="H519" i="3"/>
  <c r="E519" i="3"/>
  <c r="F518" i="3"/>
  <c r="G518" i="3"/>
  <c r="I518" i="3"/>
  <c r="H518" i="3"/>
  <c r="E518" i="3"/>
  <c r="F517" i="3"/>
  <c r="G517" i="3"/>
  <c r="I517" i="3"/>
  <c r="H517" i="3"/>
  <c r="E517" i="3"/>
  <c r="BE515" i="3"/>
  <c r="BD515" i="3"/>
  <c r="BC515" i="3"/>
  <c r="BB515" i="3"/>
  <c r="BA515" i="3"/>
  <c r="AZ515" i="3"/>
  <c r="AY515" i="3"/>
  <c r="AX515" i="3"/>
  <c r="AW515" i="3"/>
  <c r="AV515" i="3"/>
  <c r="AU515" i="3"/>
  <c r="AT515" i="3"/>
  <c r="AS515" i="3"/>
  <c r="AR515" i="3"/>
  <c r="AQ515" i="3"/>
  <c r="AP515" i="3"/>
  <c r="AO515" i="3"/>
  <c r="AN515" i="3"/>
  <c r="AM515" i="3"/>
  <c r="AL515" i="3"/>
  <c r="AK515" i="3"/>
  <c r="AJ515" i="3"/>
  <c r="AI515" i="3"/>
  <c r="AH515" i="3"/>
  <c r="AG515" i="3"/>
  <c r="AF515" i="3"/>
  <c r="AE515" i="3"/>
  <c r="AD515" i="3"/>
  <c r="AC515" i="3"/>
  <c r="AB515" i="3"/>
  <c r="AA515" i="3"/>
  <c r="Z515" i="3"/>
  <c r="BE513" i="3"/>
  <c r="BD513" i="3"/>
  <c r="BC513" i="3"/>
  <c r="BB513" i="3"/>
  <c r="BA513" i="3"/>
  <c r="AZ513" i="3"/>
  <c r="AY513" i="3"/>
  <c r="AX513" i="3"/>
  <c r="AW513" i="3"/>
  <c r="AV513" i="3"/>
  <c r="AU513" i="3"/>
  <c r="AT513" i="3"/>
  <c r="AS513" i="3"/>
  <c r="AR513" i="3"/>
  <c r="AQ513" i="3"/>
  <c r="AP513" i="3"/>
  <c r="AO513" i="3"/>
  <c r="AN513" i="3"/>
  <c r="AM513" i="3"/>
  <c r="AL513" i="3"/>
  <c r="AK513" i="3"/>
  <c r="AJ513" i="3"/>
  <c r="AI513" i="3"/>
  <c r="AH513" i="3"/>
  <c r="AG513" i="3"/>
  <c r="AF513" i="3"/>
  <c r="AE513" i="3"/>
  <c r="AD513" i="3"/>
  <c r="AC513" i="3"/>
  <c r="AB513" i="3"/>
  <c r="AA513" i="3"/>
  <c r="Z513" i="3"/>
  <c r="BE512" i="3"/>
  <c r="BD512" i="3"/>
  <c r="BC512" i="3"/>
  <c r="BB512" i="3"/>
  <c r="BA512" i="3"/>
  <c r="AZ512" i="3"/>
  <c r="AY512" i="3"/>
  <c r="AX512" i="3"/>
  <c r="AW512" i="3"/>
  <c r="AV512" i="3"/>
  <c r="AU512" i="3"/>
  <c r="AT512" i="3"/>
  <c r="AS512" i="3"/>
  <c r="AR512" i="3"/>
  <c r="AQ512" i="3"/>
  <c r="AP512" i="3"/>
  <c r="AO512" i="3"/>
  <c r="AN512" i="3"/>
  <c r="AM512" i="3"/>
  <c r="AL512" i="3"/>
  <c r="AK512" i="3"/>
  <c r="AJ512" i="3"/>
  <c r="AI512" i="3"/>
  <c r="AH512" i="3"/>
  <c r="AG512" i="3"/>
  <c r="AF512" i="3"/>
  <c r="AE512" i="3"/>
  <c r="AD512" i="3"/>
  <c r="AC512" i="3"/>
  <c r="AB512" i="3"/>
  <c r="AA512" i="3"/>
  <c r="Z512" i="3"/>
  <c r="F502" i="3"/>
  <c r="G502" i="3"/>
  <c r="I502" i="3"/>
  <c r="H502" i="3"/>
  <c r="E502" i="3"/>
  <c r="F501" i="3"/>
  <c r="G501" i="3"/>
  <c r="I501" i="3"/>
  <c r="H501" i="3"/>
  <c r="E501" i="3"/>
  <c r="F499" i="3"/>
  <c r="G499" i="3"/>
  <c r="I499" i="3"/>
  <c r="H499" i="3"/>
  <c r="E499" i="3"/>
  <c r="G498" i="3"/>
  <c r="I498" i="3"/>
  <c r="H498" i="3"/>
  <c r="E498" i="3"/>
  <c r="G497" i="3"/>
  <c r="I497" i="3"/>
  <c r="H497" i="3"/>
  <c r="E497" i="3"/>
  <c r="G496" i="3"/>
  <c r="I496" i="3"/>
  <c r="H496" i="3"/>
  <c r="E496" i="3"/>
  <c r="G495" i="3"/>
  <c r="I495" i="3"/>
  <c r="H495" i="3"/>
  <c r="E495" i="3"/>
  <c r="F494" i="3"/>
  <c r="G494" i="3"/>
  <c r="I494" i="3"/>
  <c r="H494" i="3"/>
  <c r="E494" i="3"/>
  <c r="G493" i="3"/>
  <c r="I493" i="3"/>
  <c r="H493" i="3"/>
  <c r="E493" i="3"/>
  <c r="F492" i="3"/>
  <c r="G492" i="3"/>
  <c r="I492" i="3"/>
  <c r="H492" i="3"/>
  <c r="E492" i="3"/>
  <c r="G491" i="3"/>
  <c r="I491" i="3"/>
  <c r="H491" i="3"/>
  <c r="E491" i="3"/>
  <c r="F490" i="3"/>
  <c r="G490" i="3"/>
  <c r="I490" i="3"/>
  <c r="H490" i="3"/>
  <c r="E490" i="3"/>
  <c r="F489" i="3"/>
  <c r="G489" i="3"/>
  <c r="I489" i="3"/>
  <c r="H489" i="3"/>
  <c r="E489" i="3"/>
  <c r="F488" i="3"/>
  <c r="G488" i="3"/>
  <c r="I488" i="3"/>
  <c r="H488" i="3"/>
  <c r="E488" i="3"/>
  <c r="G487" i="3"/>
  <c r="I487" i="3"/>
  <c r="H487" i="3"/>
  <c r="E487" i="3"/>
  <c r="BE485" i="3"/>
  <c r="BD485" i="3"/>
  <c r="BC485" i="3"/>
  <c r="BB485" i="3"/>
  <c r="BA485" i="3"/>
  <c r="AZ485" i="3"/>
  <c r="AY485" i="3"/>
  <c r="AX485" i="3"/>
  <c r="AW485" i="3"/>
  <c r="AV485" i="3"/>
  <c r="AU485" i="3"/>
  <c r="AT485" i="3"/>
  <c r="AS485" i="3"/>
  <c r="AR485" i="3"/>
  <c r="AQ485" i="3"/>
  <c r="AP485" i="3"/>
  <c r="AO485" i="3"/>
  <c r="AN485" i="3"/>
  <c r="AM485" i="3"/>
  <c r="AL485" i="3"/>
  <c r="AK485" i="3"/>
  <c r="AJ485" i="3"/>
  <c r="AI485" i="3"/>
  <c r="AH485" i="3"/>
  <c r="AG485" i="3"/>
  <c r="AF485" i="3"/>
  <c r="AE485" i="3"/>
  <c r="AD485" i="3"/>
  <c r="AC485" i="3"/>
  <c r="AB485" i="3"/>
  <c r="AA485" i="3"/>
  <c r="Z485" i="3"/>
  <c r="Y485" i="3"/>
  <c r="BE483" i="3"/>
  <c r="BD483" i="3"/>
  <c r="BC483" i="3"/>
  <c r="BB483" i="3"/>
  <c r="BA483" i="3"/>
  <c r="AZ483" i="3"/>
  <c r="AY483" i="3"/>
  <c r="AX483" i="3"/>
  <c r="AW483" i="3"/>
  <c r="AV483" i="3"/>
  <c r="AU483" i="3"/>
  <c r="AT483" i="3"/>
  <c r="AS483" i="3"/>
  <c r="AR483" i="3"/>
  <c r="AQ483" i="3"/>
  <c r="AP483" i="3"/>
  <c r="AO483" i="3"/>
  <c r="AN483" i="3"/>
  <c r="AM483" i="3"/>
  <c r="AL483" i="3"/>
  <c r="AK483" i="3"/>
  <c r="AJ483" i="3"/>
  <c r="AI483" i="3"/>
  <c r="AH483" i="3"/>
  <c r="AG483" i="3"/>
  <c r="AF483" i="3"/>
  <c r="AE483" i="3"/>
  <c r="AD483" i="3"/>
  <c r="AC483" i="3"/>
  <c r="AB483" i="3"/>
  <c r="AA483" i="3"/>
  <c r="Z483" i="3"/>
  <c r="BE482" i="3"/>
  <c r="BD482" i="3"/>
  <c r="BC482" i="3"/>
  <c r="BB482" i="3"/>
  <c r="BA482" i="3"/>
  <c r="AZ482" i="3"/>
  <c r="AY482" i="3"/>
  <c r="AX482" i="3"/>
  <c r="AW482" i="3"/>
  <c r="AV482" i="3"/>
  <c r="AU482" i="3"/>
  <c r="AT482" i="3"/>
  <c r="AS482" i="3"/>
  <c r="AR482" i="3"/>
  <c r="AQ482" i="3"/>
  <c r="AP482" i="3"/>
  <c r="AO482" i="3"/>
  <c r="AN482" i="3"/>
  <c r="AM482" i="3"/>
  <c r="AL482" i="3"/>
  <c r="AK482" i="3"/>
  <c r="AJ482" i="3"/>
  <c r="AI482" i="3"/>
  <c r="AH482" i="3"/>
  <c r="AG482" i="3"/>
  <c r="AF482" i="3"/>
  <c r="AE482" i="3"/>
  <c r="AD482" i="3"/>
  <c r="AC482" i="3"/>
  <c r="AB482" i="3"/>
  <c r="AA482" i="3"/>
  <c r="Z482" i="3"/>
  <c r="F472" i="3"/>
  <c r="G472" i="3"/>
  <c r="I472" i="3"/>
  <c r="H472" i="3"/>
  <c r="E472" i="3"/>
  <c r="F471" i="3"/>
  <c r="G471" i="3"/>
  <c r="I471" i="3"/>
  <c r="H471" i="3"/>
  <c r="E471" i="3"/>
  <c r="F469" i="3"/>
  <c r="G469" i="3"/>
  <c r="I469" i="3"/>
  <c r="H469" i="3"/>
  <c r="E469" i="3"/>
  <c r="F468" i="3"/>
  <c r="G468" i="3"/>
  <c r="I468" i="3"/>
  <c r="H468" i="3"/>
  <c r="E468" i="3"/>
  <c r="F467" i="3"/>
  <c r="G467" i="3"/>
  <c r="I467" i="3"/>
  <c r="H467" i="3"/>
  <c r="E467" i="3"/>
  <c r="F466" i="3"/>
  <c r="G466" i="3"/>
  <c r="I466" i="3"/>
  <c r="H466" i="3"/>
  <c r="E466" i="3"/>
  <c r="F465" i="3"/>
  <c r="G465" i="3"/>
  <c r="I465" i="3"/>
  <c r="H465" i="3"/>
  <c r="E465" i="3"/>
  <c r="F464" i="3"/>
  <c r="G464" i="3"/>
  <c r="I464" i="3"/>
  <c r="H464" i="3"/>
  <c r="E464" i="3"/>
  <c r="F463" i="3"/>
  <c r="G463" i="3"/>
  <c r="I463" i="3"/>
  <c r="H463" i="3"/>
  <c r="E463" i="3"/>
  <c r="F462" i="3"/>
  <c r="G462" i="3"/>
  <c r="I462" i="3"/>
  <c r="H462" i="3"/>
  <c r="E462" i="3"/>
  <c r="F461" i="3"/>
  <c r="G461" i="3"/>
  <c r="I461" i="3"/>
  <c r="H461" i="3"/>
  <c r="E461" i="3"/>
  <c r="F460" i="3"/>
  <c r="G460" i="3"/>
  <c r="I460" i="3"/>
  <c r="H460" i="3"/>
  <c r="E460" i="3"/>
  <c r="F459" i="3"/>
  <c r="G459" i="3"/>
  <c r="I459" i="3"/>
  <c r="H459" i="3"/>
  <c r="E459" i="3"/>
  <c r="F458" i="3"/>
  <c r="G458" i="3"/>
  <c r="I458" i="3"/>
  <c r="H458" i="3"/>
  <c r="E458" i="3"/>
  <c r="F457" i="3"/>
  <c r="G457" i="3"/>
  <c r="I457" i="3"/>
  <c r="H457" i="3"/>
  <c r="E457" i="3"/>
  <c r="BE455" i="3"/>
  <c r="BD455" i="3"/>
  <c r="BC455" i="3"/>
  <c r="BB455" i="3"/>
  <c r="BA455" i="3"/>
  <c r="AZ455" i="3"/>
  <c r="AY455" i="3"/>
  <c r="AX455" i="3"/>
  <c r="AW455" i="3"/>
  <c r="AV455" i="3"/>
  <c r="AU455" i="3"/>
  <c r="AT455" i="3"/>
  <c r="AS455" i="3"/>
  <c r="AR455" i="3"/>
  <c r="AQ455" i="3"/>
  <c r="AP455" i="3"/>
  <c r="AO455" i="3"/>
  <c r="AN455" i="3"/>
  <c r="AM455" i="3"/>
  <c r="AL455" i="3"/>
  <c r="AK455" i="3"/>
  <c r="AJ455" i="3"/>
  <c r="AI455" i="3"/>
  <c r="AH455" i="3"/>
  <c r="AG455" i="3"/>
  <c r="AF455" i="3"/>
  <c r="AE455" i="3"/>
  <c r="AD455" i="3"/>
  <c r="AC455" i="3"/>
  <c r="AB455" i="3"/>
  <c r="AA455" i="3"/>
  <c r="Z455" i="3"/>
  <c r="Y455" i="3"/>
  <c r="BE453" i="3"/>
  <c r="BD453" i="3"/>
  <c r="BC453" i="3"/>
  <c r="BB453" i="3"/>
  <c r="BA453" i="3"/>
  <c r="AZ453" i="3"/>
  <c r="AY453" i="3"/>
  <c r="AX453" i="3"/>
  <c r="AW453" i="3"/>
  <c r="AV453" i="3"/>
  <c r="AU453" i="3"/>
  <c r="AT453" i="3"/>
  <c r="AS453" i="3"/>
  <c r="AR453" i="3"/>
  <c r="AQ453" i="3"/>
  <c r="AP453" i="3"/>
  <c r="AO453" i="3"/>
  <c r="AN453" i="3"/>
  <c r="AM453" i="3"/>
  <c r="AL453" i="3"/>
  <c r="AK453" i="3"/>
  <c r="AJ453" i="3"/>
  <c r="AI453" i="3"/>
  <c r="AH453" i="3"/>
  <c r="AG453" i="3"/>
  <c r="AF453" i="3"/>
  <c r="AE453" i="3"/>
  <c r="AD453" i="3"/>
  <c r="AC453" i="3"/>
  <c r="AB453" i="3"/>
  <c r="AA453" i="3"/>
  <c r="BE452" i="3"/>
  <c r="BD452" i="3"/>
  <c r="BC452" i="3"/>
  <c r="BB452" i="3"/>
  <c r="BA452" i="3"/>
  <c r="AZ452" i="3"/>
  <c r="AY452" i="3"/>
  <c r="AX452" i="3"/>
  <c r="AW452" i="3"/>
  <c r="AV452" i="3"/>
  <c r="AU452" i="3"/>
  <c r="AT452" i="3"/>
  <c r="AS452" i="3"/>
  <c r="AR452" i="3"/>
  <c r="AQ452" i="3"/>
  <c r="AP452" i="3"/>
  <c r="AO452" i="3"/>
  <c r="AN452" i="3"/>
  <c r="AM452" i="3"/>
  <c r="AL452" i="3"/>
  <c r="AK452" i="3"/>
  <c r="AJ452" i="3"/>
  <c r="AI452" i="3"/>
  <c r="AH452" i="3"/>
  <c r="AG452" i="3"/>
  <c r="AF452" i="3"/>
  <c r="AE452" i="3"/>
  <c r="AD452" i="3"/>
  <c r="AC452" i="3"/>
  <c r="AB452" i="3"/>
  <c r="AA452" i="3"/>
  <c r="F442" i="3"/>
  <c r="G442" i="3"/>
  <c r="I442" i="3"/>
  <c r="H442" i="3"/>
  <c r="E442" i="3"/>
  <c r="F441" i="3"/>
  <c r="G441" i="3"/>
  <c r="I441" i="3"/>
  <c r="H441" i="3"/>
  <c r="E441" i="3"/>
  <c r="F439" i="3"/>
  <c r="G439" i="3"/>
  <c r="I439" i="3"/>
  <c r="H439" i="3"/>
  <c r="E439" i="3"/>
  <c r="F438" i="3"/>
  <c r="G438" i="3"/>
  <c r="I438" i="3"/>
  <c r="H438" i="3"/>
  <c r="E438" i="3"/>
  <c r="F437" i="3"/>
  <c r="G437" i="3"/>
  <c r="I437" i="3"/>
  <c r="H437" i="3"/>
  <c r="E437" i="3"/>
  <c r="F436" i="3"/>
  <c r="G436" i="3"/>
  <c r="I436" i="3"/>
  <c r="H436" i="3"/>
  <c r="E436" i="3"/>
  <c r="F435" i="3"/>
  <c r="G435" i="3"/>
  <c r="I435" i="3"/>
  <c r="H435" i="3"/>
  <c r="E435" i="3"/>
  <c r="F434" i="3"/>
  <c r="G434" i="3"/>
  <c r="I434" i="3"/>
  <c r="H434" i="3"/>
  <c r="E434" i="3"/>
  <c r="F433" i="3"/>
  <c r="J433" i="3" s="1"/>
  <c r="G433" i="3"/>
  <c r="I433" i="3"/>
  <c r="H433" i="3"/>
  <c r="E433" i="3"/>
  <c r="F432" i="3"/>
  <c r="G432" i="3"/>
  <c r="I432" i="3"/>
  <c r="H432" i="3"/>
  <c r="E432" i="3"/>
  <c r="F431" i="3"/>
  <c r="G431" i="3"/>
  <c r="I431" i="3"/>
  <c r="H431" i="3"/>
  <c r="E431" i="3"/>
  <c r="F430" i="3"/>
  <c r="G430" i="3"/>
  <c r="I430" i="3"/>
  <c r="H430" i="3"/>
  <c r="E430" i="3"/>
  <c r="F429" i="3"/>
  <c r="G429" i="3"/>
  <c r="I429" i="3"/>
  <c r="H429" i="3"/>
  <c r="E429" i="3"/>
  <c r="F428" i="3"/>
  <c r="G428" i="3"/>
  <c r="I428" i="3"/>
  <c r="H428" i="3"/>
  <c r="E428" i="3"/>
  <c r="F427" i="3"/>
  <c r="G427" i="3"/>
  <c r="I427" i="3"/>
  <c r="H427" i="3"/>
  <c r="E427" i="3"/>
  <c r="BE425" i="3"/>
  <c r="BD425" i="3"/>
  <c r="BC425" i="3"/>
  <c r="BB425" i="3"/>
  <c r="BA425" i="3"/>
  <c r="AZ425" i="3"/>
  <c r="AY425" i="3"/>
  <c r="AX425" i="3"/>
  <c r="AW425" i="3"/>
  <c r="AV425" i="3"/>
  <c r="AU425" i="3"/>
  <c r="AT425" i="3"/>
  <c r="AS425" i="3"/>
  <c r="AR425" i="3"/>
  <c r="AQ425" i="3"/>
  <c r="AP425" i="3"/>
  <c r="AO425" i="3"/>
  <c r="AN425" i="3"/>
  <c r="AM425" i="3"/>
  <c r="AL425" i="3"/>
  <c r="AK425" i="3"/>
  <c r="AJ425" i="3"/>
  <c r="AI425" i="3"/>
  <c r="AH425" i="3"/>
  <c r="AG425" i="3"/>
  <c r="AF425" i="3"/>
  <c r="AE425" i="3"/>
  <c r="AD425" i="3"/>
  <c r="AC425" i="3"/>
  <c r="AB425" i="3"/>
  <c r="AA425" i="3"/>
  <c r="Z425" i="3"/>
  <c r="BE423" i="3"/>
  <c r="BD423" i="3"/>
  <c r="BC423" i="3"/>
  <c r="BB423" i="3"/>
  <c r="BA423" i="3"/>
  <c r="AZ423" i="3"/>
  <c r="AY423" i="3"/>
  <c r="AX423" i="3"/>
  <c r="AW423" i="3"/>
  <c r="AV423" i="3"/>
  <c r="AU423" i="3"/>
  <c r="AT423" i="3"/>
  <c r="AS423" i="3"/>
  <c r="AR423" i="3"/>
  <c r="AQ423" i="3"/>
  <c r="AP423" i="3"/>
  <c r="AO423" i="3"/>
  <c r="AN423" i="3"/>
  <c r="AM423" i="3"/>
  <c r="AL423" i="3"/>
  <c r="AK423" i="3"/>
  <c r="AJ423" i="3"/>
  <c r="AI423" i="3"/>
  <c r="AH423" i="3"/>
  <c r="AG423" i="3"/>
  <c r="AF423" i="3"/>
  <c r="AE423" i="3"/>
  <c r="AD423" i="3"/>
  <c r="AC423" i="3"/>
  <c r="AB423" i="3"/>
  <c r="AA423" i="3"/>
  <c r="Z423" i="3"/>
  <c r="BE422" i="3"/>
  <c r="BD422" i="3"/>
  <c r="BC422" i="3"/>
  <c r="BB422" i="3"/>
  <c r="BA422" i="3"/>
  <c r="AZ422" i="3"/>
  <c r="AY422" i="3"/>
  <c r="AX422" i="3"/>
  <c r="AW422" i="3"/>
  <c r="AV422" i="3"/>
  <c r="AU422" i="3"/>
  <c r="AT422" i="3"/>
  <c r="AS422" i="3"/>
  <c r="AR422" i="3"/>
  <c r="AQ422" i="3"/>
  <c r="AP422" i="3"/>
  <c r="AO422" i="3"/>
  <c r="AN422" i="3"/>
  <c r="AM422" i="3"/>
  <c r="AL422" i="3"/>
  <c r="AK422" i="3"/>
  <c r="AJ422" i="3"/>
  <c r="AI422" i="3"/>
  <c r="AH422" i="3"/>
  <c r="AG422" i="3"/>
  <c r="AF422" i="3"/>
  <c r="AE422" i="3"/>
  <c r="AD422" i="3"/>
  <c r="AC422" i="3"/>
  <c r="AB422" i="3"/>
  <c r="AA422" i="3"/>
  <c r="Z422" i="3"/>
  <c r="F412" i="3"/>
  <c r="G412" i="3"/>
  <c r="I412" i="3"/>
  <c r="H412" i="3"/>
  <c r="E412" i="3"/>
  <c r="F411" i="3"/>
  <c r="G411" i="3"/>
  <c r="I411" i="3"/>
  <c r="H411" i="3"/>
  <c r="E411" i="3"/>
  <c r="F409" i="3"/>
  <c r="G409" i="3"/>
  <c r="I409" i="3"/>
  <c r="H409" i="3"/>
  <c r="E409" i="3"/>
  <c r="F408" i="3"/>
  <c r="G408" i="3"/>
  <c r="I408" i="3"/>
  <c r="H408" i="3"/>
  <c r="E408" i="3"/>
  <c r="F407" i="3"/>
  <c r="G407" i="3"/>
  <c r="I407" i="3"/>
  <c r="H407" i="3"/>
  <c r="E407" i="3"/>
  <c r="F406" i="3"/>
  <c r="G406" i="3"/>
  <c r="I406" i="3"/>
  <c r="H406" i="3"/>
  <c r="E406" i="3"/>
  <c r="F405" i="3"/>
  <c r="G405" i="3"/>
  <c r="I405" i="3"/>
  <c r="H405" i="3"/>
  <c r="E405" i="3"/>
  <c r="F404" i="3"/>
  <c r="G404" i="3"/>
  <c r="I404" i="3"/>
  <c r="H404" i="3"/>
  <c r="E404" i="3"/>
  <c r="F403" i="3"/>
  <c r="G403" i="3"/>
  <c r="I403" i="3"/>
  <c r="H403" i="3"/>
  <c r="E403" i="3"/>
  <c r="F402" i="3"/>
  <c r="G402" i="3"/>
  <c r="I402" i="3"/>
  <c r="H402" i="3"/>
  <c r="E402" i="3"/>
  <c r="F401" i="3"/>
  <c r="G401" i="3"/>
  <c r="I401" i="3"/>
  <c r="H401" i="3"/>
  <c r="E401" i="3"/>
  <c r="F400" i="3"/>
  <c r="G400" i="3"/>
  <c r="I400" i="3"/>
  <c r="H400" i="3"/>
  <c r="E400" i="3"/>
  <c r="F399" i="3"/>
  <c r="G399" i="3"/>
  <c r="I399" i="3"/>
  <c r="H399" i="3"/>
  <c r="E399" i="3"/>
  <c r="F398" i="3"/>
  <c r="G398" i="3"/>
  <c r="I398" i="3"/>
  <c r="H398" i="3"/>
  <c r="E398" i="3"/>
  <c r="F397" i="3"/>
  <c r="G397" i="3"/>
  <c r="I397" i="3"/>
  <c r="H397" i="3"/>
  <c r="E397" i="3"/>
  <c r="BE395" i="3"/>
  <c r="BD395" i="3"/>
  <c r="BC395" i="3"/>
  <c r="BB395" i="3"/>
  <c r="BA395" i="3"/>
  <c r="AZ395" i="3"/>
  <c r="AY395" i="3"/>
  <c r="AX395" i="3"/>
  <c r="AW395" i="3"/>
  <c r="AV395" i="3"/>
  <c r="AU395" i="3"/>
  <c r="AT395" i="3"/>
  <c r="AS395" i="3"/>
  <c r="AR395" i="3"/>
  <c r="AQ395" i="3"/>
  <c r="AP395" i="3"/>
  <c r="AO395" i="3"/>
  <c r="AN395" i="3"/>
  <c r="AM395" i="3"/>
  <c r="AL395" i="3"/>
  <c r="AK395" i="3"/>
  <c r="AJ395" i="3"/>
  <c r="AI395" i="3"/>
  <c r="AH395" i="3"/>
  <c r="AG395" i="3"/>
  <c r="AF395" i="3"/>
  <c r="AE395" i="3"/>
  <c r="AD395" i="3"/>
  <c r="AC395" i="3"/>
  <c r="AB395" i="3"/>
  <c r="AA395" i="3"/>
  <c r="Z395" i="3"/>
  <c r="BE393" i="3"/>
  <c r="BD393" i="3"/>
  <c r="BC393" i="3"/>
  <c r="BB393" i="3"/>
  <c r="BA393" i="3"/>
  <c r="AZ393" i="3"/>
  <c r="AY393" i="3"/>
  <c r="AX393" i="3"/>
  <c r="AW393" i="3"/>
  <c r="AV393" i="3"/>
  <c r="AU393" i="3"/>
  <c r="AT393" i="3"/>
  <c r="AS393" i="3"/>
  <c r="AR393" i="3"/>
  <c r="AQ393" i="3"/>
  <c r="AP393" i="3"/>
  <c r="AO393" i="3"/>
  <c r="AN393" i="3"/>
  <c r="AM393" i="3"/>
  <c r="AL393" i="3"/>
  <c r="AK393" i="3"/>
  <c r="AJ393" i="3"/>
  <c r="AI393" i="3"/>
  <c r="AH393" i="3"/>
  <c r="AG393" i="3"/>
  <c r="AF393" i="3"/>
  <c r="AE393" i="3"/>
  <c r="AD393" i="3"/>
  <c r="AC393" i="3"/>
  <c r="AB393" i="3"/>
  <c r="AA393" i="3"/>
  <c r="Z393" i="3"/>
  <c r="BE392" i="3"/>
  <c r="BD392" i="3"/>
  <c r="BC392" i="3"/>
  <c r="BB392" i="3"/>
  <c r="BA392" i="3"/>
  <c r="AZ392" i="3"/>
  <c r="AY392" i="3"/>
  <c r="AX392" i="3"/>
  <c r="AW392" i="3"/>
  <c r="AV392" i="3"/>
  <c r="AU392" i="3"/>
  <c r="AT392" i="3"/>
  <c r="AS392" i="3"/>
  <c r="AR392" i="3"/>
  <c r="AQ392" i="3"/>
  <c r="AP392" i="3"/>
  <c r="AO392" i="3"/>
  <c r="AN392" i="3"/>
  <c r="AM392" i="3"/>
  <c r="AL392" i="3"/>
  <c r="AK392" i="3"/>
  <c r="AJ392" i="3"/>
  <c r="AI392" i="3"/>
  <c r="AH392" i="3"/>
  <c r="AG392" i="3"/>
  <c r="AF392" i="3"/>
  <c r="AE392" i="3"/>
  <c r="AD392" i="3"/>
  <c r="AC392" i="3"/>
  <c r="AB392" i="3"/>
  <c r="AA392" i="3"/>
  <c r="Z392" i="3"/>
  <c r="F382" i="3"/>
  <c r="G382" i="3"/>
  <c r="I382" i="3"/>
  <c r="H382" i="3"/>
  <c r="E382" i="3"/>
  <c r="F381" i="3"/>
  <c r="G381" i="3"/>
  <c r="I381" i="3"/>
  <c r="H381" i="3"/>
  <c r="E381" i="3"/>
  <c r="F379" i="3"/>
  <c r="G379" i="3"/>
  <c r="I379" i="3"/>
  <c r="H379" i="3"/>
  <c r="E379" i="3"/>
  <c r="F378" i="3"/>
  <c r="G378" i="3"/>
  <c r="I378" i="3"/>
  <c r="H378" i="3"/>
  <c r="E378" i="3"/>
  <c r="F377" i="3"/>
  <c r="G377" i="3"/>
  <c r="I377" i="3"/>
  <c r="H377" i="3"/>
  <c r="E377" i="3"/>
  <c r="F376" i="3"/>
  <c r="G376" i="3"/>
  <c r="I376" i="3"/>
  <c r="H376" i="3"/>
  <c r="E376" i="3"/>
  <c r="F375" i="3"/>
  <c r="G375" i="3"/>
  <c r="I375" i="3"/>
  <c r="H375" i="3"/>
  <c r="E375" i="3"/>
  <c r="F374" i="3"/>
  <c r="G374" i="3"/>
  <c r="I374" i="3"/>
  <c r="H374" i="3"/>
  <c r="E374" i="3"/>
  <c r="F373" i="3"/>
  <c r="G373" i="3"/>
  <c r="I373" i="3"/>
  <c r="H373" i="3"/>
  <c r="E373" i="3"/>
  <c r="F372" i="3"/>
  <c r="G372" i="3"/>
  <c r="I372" i="3"/>
  <c r="H372" i="3"/>
  <c r="E372" i="3"/>
  <c r="F371" i="3"/>
  <c r="G371" i="3"/>
  <c r="I371" i="3"/>
  <c r="H371" i="3"/>
  <c r="E371" i="3"/>
  <c r="F370" i="3"/>
  <c r="G370" i="3"/>
  <c r="I370" i="3"/>
  <c r="H370" i="3"/>
  <c r="E370" i="3"/>
  <c r="F369" i="3"/>
  <c r="G369" i="3"/>
  <c r="I369" i="3"/>
  <c r="H369" i="3"/>
  <c r="E369" i="3"/>
  <c r="F368" i="3"/>
  <c r="G368" i="3"/>
  <c r="I368" i="3"/>
  <c r="H368" i="3"/>
  <c r="E368" i="3"/>
  <c r="F367" i="3"/>
  <c r="G367" i="3"/>
  <c r="I367" i="3"/>
  <c r="H367" i="3"/>
  <c r="E367" i="3"/>
  <c r="BE365" i="3"/>
  <c r="BD365" i="3"/>
  <c r="BC365" i="3"/>
  <c r="BB365" i="3"/>
  <c r="BA365" i="3"/>
  <c r="AZ365" i="3"/>
  <c r="AY365" i="3"/>
  <c r="AX365" i="3"/>
  <c r="AW365" i="3"/>
  <c r="AV365" i="3"/>
  <c r="AU365" i="3"/>
  <c r="AT365" i="3"/>
  <c r="AS365" i="3"/>
  <c r="AR365" i="3"/>
  <c r="AQ365" i="3"/>
  <c r="AP365" i="3"/>
  <c r="AO365" i="3"/>
  <c r="AN365" i="3"/>
  <c r="AM365" i="3"/>
  <c r="AL365" i="3"/>
  <c r="AK365" i="3"/>
  <c r="AJ365" i="3"/>
  <c r="AI365" i="3"/>
  <c r="AH365" i="3"/>
  <c r="AG365" i="3"/>
  <c r="AF365" i="3"/>
  <c r="AE365" i="3"/>
  <c r="AD365" i="3"/>
  <c r="AC365" i="3"/>
  <c r="AB365" i="3"/>
  <c r="AA365" i="3"/>
  <c r="Z365" i="3"/>
  <c r="BE363" i="3"/>
  <c r="BD363" i="3"/>
  <c r="BC363" i="3"/>
  <c r="BB363" i="3"/>
  <c r="BA363" i="3"/>
  <c r="AZ363" i="3"/>
  <c r="AY363" i="3"/>
  <c r="AX363" i="3"/>
  <c r="AW363" i="3"/>
  <c r="AV363" i="3"/>
  <c r="AU363" i="3"/>
  <c r="AT363" i="3"/>
  <c r="AS363" i="3"/>
  <c r="AR363" i="3"/>
  <c r="AQ363" i="3"/>
  <c r="AP363" i="3"/>
  <c r="AO363" i="3"/>
  <c r="AN363" i="3"/>
  <c r="AM363" i="3"/>
  <c r="AL363" i="3"/>
  <c r="AK363" i="3"/>
  <c r="AJ363" i="3"/>
  <c r="AI363" i="3"/>
  <c r="AH363" i="3"/>
  <c r="AG363" i="3"/>
  <c r="AF363" i="3"/>
  <c r="AE363" i="3"/>
  <c r="AD363" i="3"/>
  <c r="AC363" i="3"/>
  <c r="AB363" i="3"/>
  <c r="AA363" i="3"/>
  <c r="Z363" i="3"/>
  <c r="BE362" i="3"/>
  <c r="BD362" i="3"/>
  <c r="BC362" i="3"/>
  <c r="BB362" i="3"/>
  <c r="BA362" i="3"/>
  <c r="AZ362" i="3"/>
  <c r="AY362" i="3"/>
  <c r="AX362" i="3"/>
  <c r="AW362" i="3"/>
  <c r="AV362" i="3"/>
  <c r="AU362" i="3"/>
  <c r="AT362" i="3"/>
  <c r="AS362" i="3"/>
  <c r="AR362" i="3"/>
  <c r="AQ362" i="3"/>
  <c r="AP362" i="3"/>
  <c r="AO362" i="3"/>
  <c r="AN362" i="3"/>
  <c r="AM362" i="3"/>
  <c r="AL362" i="3"/>
  <c r="AK362" i="3"/>
  <c r="AJ362" i="3"/>
  <c r="AI362" i="3"/>
  <c r="AH362" i="3"/>
  <c r="AG362" i="3"/>
  <c r="AF362" i="3"/>
  <c r="AE362" i="3"/>
  <c r="AD362" i="3"/>
  <c r="AC362" i="3"/>
  <c r="AB362" i="3"/>
  <c r="AA362" i="3"/>
  <c r="Z362" i="3"/>
  <c r="F352" i="3"/>
  <c r="G352" i="3"/>
  <c r="I352" i="3"/>
  <c r="H352" i="3"/>
  <c r="E352" i="3"/>
  <c r="F351" i="3"/>
  <c r="G351" i="3"/>
  <c r="I351" i="3"/>
  <c r="H351" i="3"/>
  <c r="E351" i="3"/>
  <c r="F349" i="3"/>
  <c r="J349" i="3" s="1"/>
  <c r="G349" i="3"/>
  <c r="I349" i="3"/>
  <c r="H349" i="3"/>
  <c r="E349" i="3"/>
  <c r="F348" i="3"/>
  <c r="G348" i="3"/>
  <c r="I348" i="3"/>
  <c r="H348" i="3"/>
  <c r="E348" i="3"/>
  <c r="F347" i="3"/>
  <c r="G347" i="3"/>
  <c r="I347" i="3"/>
  <c r="H347" i="3"/>
  <c r="E347" i="3"/>
  <c r="F346" i="3"/>
  <c r="G346" i="3"/>
  <c r="I346" i="3"/>
  <c r="H346" i="3"/>
  <c r="E346" i="3"/>
  <c r="F345" i="3"/>
  <c r="G345" i="3"/>
  <c r="I345" i="3"/>
  <c r="H345" i="3"/>
  <c r="E345" i="3"/>
  <c r="F344" i="3"/>
  <c r="G344" i="3"/>
  <c r="I344" i="3"/>
  <c r="H344" i="3"/>
  <c r="E344" i="3"/>
  <c r="F343" i="3"/>
  <c r="G343" i="3"/>
  <c r="I343" i="3"/>
  <c r="H343" i="3"/>
  <c r="E343" i="3"/>
  <c r="F342" i="3"/>
  <c r="G342" i="3"/>
  <c r="I342" i="3"/>
  <c r="H342" i="3"/>
  <c r="E342" i="3"/>
  <c r="F341" i="3"/>
  <c r="J341" i="3" s="1"/>
  <c r="G341" i="3"/>
  <c r="I341" i="3"/>
  <c r="H341" i="3"/>
  <c r="E341" i="3"/>
  <c r="F340" i="3"/>
  <c r="G340" i="3"/>
  <c r="I340" i="3"/>
  <c r="H340" i="3"/>
  <c r="E340" i="3"/>
  <c r="F339" i="3"/>
  <c r="G339" i="3"/>
  <c r="I339" i="3"/>
  <c r="H339" i="3"/>
  <c r="E339" i="3"/>
  <c r="F338" i="3"/>
  <c r="G338" i="3"/>
  <c r="I338" i="3"/>
  <c r="H338" i="3"/>
  <c r="E338" i="3"/>
  <c r="F337" i="3"/>
  <c r="G337" i="3"/>
  <c r="I337" i="3"/>
  <c r="H337" i="3"/>
  <c r="E337" i="3"/>
  <c r="BE335" i="3"/>
  <c r="BD335" i="3"/>
  <c r="BC335" i="3"/>
  <c r="BB335" i="3"/>
  <c r="BA335" i="3"/>
  <c r="AZ335" i="3"/>
  <c r="AY335" i="3"/>
  <c r="AX335" i="3"/>
  <c r="AW335" i="3"/>
  <c r="AV335" i="3"/>
  <c r="AU335" i="3"/>
  <c r="AT335" i="3"/>
  <c r="AS335" i="3"/>
  <c r="AR335" i="3"/>
  <c r="AQ335" i="3"/>
  <c r="AP335" i="3"/>
  <c r="AO335" i="3"/>
  <c r="AN335" i="3"/>
  <c r="AM335" i="3"/>
  <c r="AL335" i="3"/>
  <c r="AK335" i="3"/>
  <c r="AJ335" i="3"/>
  <c r="AI335" i="3"/>
  <c r="AH335" i="3"/>
  <c r="AG335" i="3"/>
  <c r="AF335" i="3"/>
  <c r="AE335" i="3"/>
  <c r="AD335" i="3"/>
  <c r="AC335" i="3"/>
  <c r="AB335" i="3"/>
  <c r="AA335" i="3"/>
  <c r="Z335" i="3"/>
  <c r="BE333" i="3"/>
  <c r="BD333" i="3"/>
  <c r="BC333" i="3"/>
  <c r="BB333" i="3"/>
  <c r="BA333" i="3"/>
  <c r="AZ333" i="3"/>
  <c r="AY333" i="3"/>
  <c r="AX333" i="3"/>
  <c r="AW333" i="3"/>
  <c r="AV333" i="3"/>
  <c r="AU333" i="3"/>
  <c r="AT333" i="3"/>
  <c r="AS333" i="3"/>
  <c r="AR333" i="3"/>
  <c r="AQ333" i="3"/>
  <c r="AP333" i="3"/>
  <c r="AO333" i="3"/>
  <c r="AN333" i="3"/>
  <c r="AM333" i="3"/>
  <c r="AL333" i="3"/>
  <c r="AK333" i="3"/>
  <c r="AJ333" i="3"/>
  <c r="AI333" i="3"/>
  <c r="AH333" i="3"/>
  <c r="AG333" i="3"/>
  <c r="AF333" i="3"/>
  <c r="AE333" i="3"/>
  <c r="AD333" i="3"/>
  <c r="AC333" i="3"/>
  <c r="AB333" i="3"/>
  <c r="AA333" i="3"/>
  <c r="Z333" i="3"/>
  <c r="BE332" i="3"/>
  <c r="BD332" i="3"/>
  <c r="BC332" i="3"/>
  <c r="BB332" i="3"/>
  <c r="BA332" i="3"/>
  <c r="AZ332" i="3"/>
  <c r="AY332" i="3"/>
  <c r="AX332" i="3"/>
  <c r="AW332" i="3"/>
  <c r="AV332" i="3"/>
  <c r="AU332" i="3"/>
  <c r="AT332" i="3"/>
  <c r="AS332" i="3"/>
  <c r="AR332" i="3"/>
  <c r="AQ332" i="3"/>
  <c r="AP332" i="3"/>
  <c r="AO332" i="3"/>
  <c r="AN332" i="3"/>
  <c r="AM332" i="3"/>
  <c r="AL332" i="3"/>
  <c r="AK332" i="3"/>
  <c r="AJ332" i="3"/>
  <c r="AI332" i="3"/>
  <c r="AH332" i="3"/>
  <c r="AG332" i="3"/>
  <c r="AF332" i="3"/>
  <c r="AE332" i="3"/>
  <c r="AD332" i="3"/>
  <c r="AC332" i="3"/>
  <c r="AB332" i="3"/>
  <c r="AA332" i="3"/>
  <c r="Z332" i="3"/>
  <c r="F322" i="3"/>
  <c r="G322" i="3"/>
  <c r="I322" i="3"/>
  <c r="H322" i="3"/>
  <c r="E322" i="3"/>
  <c r="F321" i="3"/>
  <c r="G321" i="3"/>
  <c r="I321" i="3"/>
  <c r="H321" i="3"/>
  <c r="E321" i="3"/>
  <c r="F319" i="3"/>
  <c r="G319" i="3"/>
  <c r="I319" i="3"/>
  <c r="H319" i="3"/>
  <c r="E319" i="3"/>
  <c r="F318" i="3"/>
  <c r="G318" i="3"/>
  <c r="I318" i="3"/>
  <c r="H318" i="3"/>
  <c r="E318" i="3"/>
  <c r="F317" i="3"/>
  <c r="G317" i="3"/>
  <c r="I317" i="3"/>
  <c r="H317" i="3"/>
  <c r="E317" i="3"/>
  <c r="F316" i="3"/>
  <c r="G316" i="3"/>
  <c r="I316" i="3"/>
  <c r="H316" i="3"/>
  <c r="E316" i="3"/>
  <c r="F315" i="3"/>
  <c r="G315" i="3"/>
  <c r="I315" i="3"/>
  <c r="H315" i="3"/>
  <c r="E315" i="3"/>
  <c r="F314" i="3"/>
  <c r="G314" i="3"/>
  <c r="I314" i="3"/>
  <c r="H314" i="3"/>
  <c r="E314" i="3"/>
  <c r="F313" i="3"/>
  <c r="G313" i="3"/>
  <c r="I313" i="3"/>
  <c r="H313" i="3"/>
  <c r="E313" i="3"/>
  <c r="F312" i="3"/>
  <c r="G312" i="3"/>
  <c r="I312" i="3"/>
  <c r="H312" i="3"/>
  <c r="E312" i="3"/>
  <c r="F311" i="3"/>
  <c r="G311" i="3"/>
  <c r="I311" i="3"/>
  <c r="H311" i="3"/>
  <c r="E311" i="3"/>
  <c r="F310" i="3"/>
  <c r="G310" i="3"/>
  <c r="I310" i="3"/>
  <c r="H310" i="3"/>
  <c r="E310" i="3"/>
  <c r="F309" i="3"/>
  <c r="G309" i="3"/>
  <c r="I309" i="3"/>
  <c r="H309" i="3"/>
  <c r="E309" i="3"/>
  <c r="F308" i="3"/>
  <c r="G308" i="3"/>
  <c r="I308" i="3"/>
  <c r="H308" i="3"/>
  <c r="E308" i="3"/>
  <c r="F307" i="3"/>
  <c r="G307" i="3"/>
  <c r="I307" i="3"/>
  <c r="H307" i="3"/>
  <c r="E307" i="3"/>
  <c r="BE305" i="3"/>
  <c r="BD305" i="3"/>
  <c r="BC305" i="3"/>
  <c r="BB305" i="3"/>
  <c r="BA305" i="3"/>
  <c r="AZ305" i="3"/>
  <c r="AY305" i="3"/>
  <c r="AX305" i="3"/>
  <c r="AW305" i="3"/>
  <c r="AV305" i="3"/>
  <c r="AU305" i="3"/>
  <c r="AT305" i="3"/>
  <c r="AS305" i="3"/>
  <c r="AR305" i="3"/>
  <c r="AQ305" i="3"/>
  <c r="AP305" i="3"/>
  <c r="AO305" i="3"/>
  <c r="AN305" i="3"/>
  <c r="AM305" i="3"/>
  <c r="AL305" i="3"/>
  <c r="AK305" i="3"/>
  <c r="AJ305" i="3"/>
  <c r="AI305" i="3"/>
  <c r="AH305" i="3"/>
  <c r="AG305" i="3"/>
  <c r="AF305" i="3"/>
  <c r="AE305" i="3"/>
  <c r="AD305" i="3"/>
  <c r="AC305" i="3"/>
  <c r="AB305" i="3"/>
  <c r="AA305" i="3"/>
  <c r="Z305" i="3"/>
  <c r="BE303" i="3"/>
  <c r="BD303" i="3"/>
  <c r="BC303" i="3"/>
  <c r="BB303" i="3"/>
  <c r="BA303" i="3"/>
  <c r="AZ303" i="3"/>
  <c r="AY303" i="3"/>
  <c r="AX303" i="3"/>
  <c r="AW303" i="3"/>
  <c r="AV303" i="3"/>
  <c r="AU303" i="3"/>
  <c r="AT303" i="3"/>
  <c r="AS303" i="3"/>
  <c r="AR303" i="3"/>
  <c r="AQ303" i="3"/>
  <c r="AP303" i="3"/>
  <c r="AO303" i="3"/>
  <c r="AN303" i="3"/>
  <c r="AM303" i="3"/>
  <c r="AL303" i="3"/>
  <c r="AK303" i="3"/>
  <c r="AJ303" i="3"/>
  <c r="AI303" i="3"/>
  <c r="AH303" i="3"/>
  <c r="AG303" i="3"/>
  <c r="AF303" i="3"/>
  <c r="AE303" i="3"/>
  <c r="AD303" i="3"/>
  <c r="AC303" i="3"/>
  <c r="AB303" i="3"/>
  <c r="AA303" i="3"/>
  <c r="Z303" i="3"/>
  <c r="BE302" i="3"/>
  <c r="BD302" i="3"/>
  <c r="BC302" i="3"/>
  <c r="BB302" i="3"/>
  <c r="BA302" i="3"/>
  <c r="AZ302" i="3"/>
  <c r="AY302" i="3"/>
  <c r="AX302" i="3"/>
  <c r="AW302" i="3"/>
  <c r="AV302" i="3"/>
  <c r="AU302" i="3"/>
  <c r="AT302" i="3"/>
  <c r="AS302" i="3"/>
  <c r="AR302" i="3"/>
  <c r="AQ302" i="3"/>
  <c r="AP302" i="3"/>
  <c r="AO302" i="3"/>
  <c r="AN302" i="3"/>
  <c r="AM302" i="3"/>
  <c r="AL302" i="3"/>
  <c r="AK302" i="3"/>
  <c r="AJ302" i="3"/>
  <c r="AI302" i="3"/>
  <c r="AH302" i="3"/>
  <c r="AG302" i="3"/>
  <c r="AF302" i="3"/>
  <c r="AE302" i="3"/>
  <c r="AD302" i="3"/>
  <c r="AC302" i="3"/>
  <c r="AB302" i="3"/>
  <c r="AA302" i="3"/>
  <c r="Z302" i="3"/>
  <c r="F292" i="3"/>
  <c r="G292" i="3"/>
  <c r="I292" i="3"/>
  <c r="H292" i="3"/>
  <c r="E292" i="3"/>
  <c r="F291" i="3"/>
  <c r="G291" i="3"/>
  <c r="I291" i="3"/>
  <c r="H291" i="3"/>
  <c r="E291" i="3"/>
  <c r="F289" i="3"/>
  <c r="G289" i="3"/>
  <c r="I289" i="3"/>
  <c r="H289" i="3"/>
  <c r="E289" i="3"/>
  <c r="F288" i="3"/>
  <c r="G288" i="3"/>
  <c r="I288" i="3"/>
  <c r="H288" i="3"/>
  <c r="E288" i="3"/>
  <c r="F287" i="3"/>
  <c r="G287" i="3"/>
  <c r="I287" i="3"/>
  <c r="H287" i="3"/>
  <c r="E287" i="3"/>
  <c r="F286" i="3"/>
  <c r="G286" i="3"/>
  <c r="I286" i="3"/>
  <c r="H286" i="3"/>
  <c r="E286" i="3"/>
  <c r="F285" i="3"/>
  <c r="G285" i="3"/>
  <c r="I285" i="3"/>
  <c r="H285" i="3"/>
  <c r="E285" i="3"/>
  <c r="F284" i="3"/>
  <c r="G284" i="3"/>
  <c r="I284" i="3"/>
  <c r="H284" i="3"/>
  <c r="E284" i="3"/>
  <c r="F283" i="3"/>
  <c r="G283" i="3"/>
  <c r="I283" i="3"/>
  <c r="H283" i="3"/>
  <c r="E283" i="3"/>
  <c r="F282" i="3"/>
  <c r="G282" i="3"/>
  <c r="I282" i="3"/>
  <c r="H282" i="3"/>
  <c r="E282" i="3"/>
  <c r="F281" i="3"/>
  <c r="G281" i="3"/>
  <c r="I281" i="3"/>
  <c r="H281" i="3"/>
  <c r="E281" i="3"/>
  <c r="F280" i="3"/>
  <c r="G280" i="3"/>
  <c r="I280" i="3"/>
  <c r="H280" i="3"/>
  <c r="E280" i="3"/>
  <c r="F279" i="3"/>
  <c r="G279" i="3"/>
  <c r="I279" i="3"/>
  <c r="H279" i="3"/>
  <c r="E279" i="3"/>
  <c r="F278" i="3"/>
  <c r="G278" i="3"/>
  <c r="I278" i="3"/>
  <c r="H278" i="3"/>
  <c r="E278" i="3"/>
  <c r="F277" i="3"/>
  <c r="G277" i="3"/>
  <c r="I277" i="3"/>
  <c r="H277" i="3"/>
  <c r="E277" i="3"/>
  <c r="BE275" i="3"/>
  <c r="BD275" i="3"/>
  <c r="BC275" i="3"/>
  <c r="BB275" i="3"/>
  <c r="BA275" i="3"/>
  <c r="AZ275" i="3"/>
  <c r="AY275" i="3"/>
  <c r="AX275" i="3"/>
  <c r="AW275" i="3"/>
  <c r="AV275" i="3"/>
  <c r="AU275" i="3"/>
  <c r="AT275" i="3"/>
  <c r="AS275" i="3"/>
  <c r="AR275" i="3"/>
  <c r="AQ275" i="3"/>
  <c r="AP275" i="3"/>
  <c r="AO275" i="3"/>
  <c r="AN275" i="3"/>
  <c r="AM275" i="3"/>
  <c r="AL275" i="3"/>
  <c r="AK275" i="3"/>
  <c r="AJ275" i="3"/>
  <c r="AI275" i="3"/>
  <c r="AH275" i="3"/>
  <c r="AG275" i="3"/>
  <c r="AF275" i="3"/>
  <c r="AE275" i="3"/>
  <c r="AD275" i="3"/>
  <c r="AC275" i="3"/>
  <c r="AB275" i="3"/>
  <c r="AA275" i="3"/>
  <c r="Z275" i="3"/>
  <c r="BE273" i="3"/>
  <c r="BD273" i="3"/>
  <c r="BC273" i="3"/>
  <c r="BB273" i="3"/>
  <c r="BA273" i="3"/>
  <c r="AZ273" i="3"/>
  <c r="AY273" i="3"/>
  <c r="AX273" i="3"/>
  <c r="AW273" i="3"/>
  <c r="AV273" i="3"/>
  <c r="AU273" i="3"/>
  <c r="AT273" i="3"/>
  <c r="AS273" i="3"/>
  <c r="AR273" i="3"/>
  <c r="AQ273" i="3"/>
  <c r="AP273" i="3"/>
  <c r="AO273" i="3"/>
  <c r="AN273" i="3"/>
  <c r="AM273" i="3"/>
  <c r="AL273" i="3"/>
  <c r="AK273" i="3"/>
  <c r="AJ273" i="3"/>
  <c r="AI273" i="3"/>
  <c r="AH273" i="3"/>
  <c r="AG273" i="3"/>
  <c r="AF273" i="3"/>
  <c r="AE273" i="3"/>
  <c r="AD273" i="3"/>
  <c r="AC273" i="3"/>
  <c r="AB273" i="3"/>
  <c r="AA273" i="3"/>
  <c r="Z273" i="3"/>
  <c r="BE272" i="3"/>
  <c r="BD272" i="3"/>
  <c r="BC272" i="3"/>
  <c r="BB272" i="3"/>
  <c r="BA272" i="3"/>
  <c r="AZ272" i="3"/>
  <c r="AY272" i="3"/>
  <c r="AX272" i="3"/>
  <c r="AW272" i="3"/>
  <c r="AV272" i="3"/>
  <c r="AU272" i="3"/>
  <c r="AT272" i="3"/>
  <c r="AS272" i="3"/>
  <c r="AR272" i="3"/>
  <c r="AQ272" i="3"/>
  <c r="AP272" i="3"/>
  <c r="AO272" i="3"/>
  <c r="AN272" i="3"/>
  <c r="AM272" i="3"/>
  <c r="AL272" i="3"/>
  <c r="AK272" i="3"/>
  <c r="AJ272" i="3"/>
  <c r="AI272" i="3"/>
  <c r="AH272" i="3"/>
  <c r="AG272" i="3"/>
  <c r="AF272" i="3"/>
  <c r="AE272" i="3"/>
  <c r="AD272" i="3"/>
  <c r="AC272" i="3"/>
  <c r="AB272" i="3"/>
  <c r="AA272" i="3"/>
  <c r="Z272" i="3"/>
  <c r="F262" i="3"/>
  <c r="G262" i="3"/>
  <c r="I262" i="3"/>
  <c r="H262" i="3"/>
  <c r="E262" i="3"/>
  <c r="F261" i="3"/>
  <c r="G261" i="3"/>
  <c r="I261" i="3"/>
  <c r="H261" i="3"/>
  <c r="E261" i="3"/>
  <c r="F259" i="3"/>
  <c r="G259" i="3"/>
  <c r="I259" i="3"/>
  <c r="H259" i="3"/>
  <c r="E259" i="3"/>
  <c r="F258" i="3"/>
  <c r="G258" i="3"/>
  <c r="I258" i="3"/>
  <c r="H258" i="3"/>
  <c r="E258" i="3"/>
  <c r="F257" i="3"/>
  <c r="G257" i="3"/>
  <c r="I257" i="3"/>
  <c r="H257" i="3"/>
  <c r="E257" i="3"/>
  <c r="F256" i="3"/>
  <c r="G256" i="3"/>
  <c r="I256" i="3"/>
  <c r="H256" i="3"/>
  <c r="E256" i="3"/>
  <c r="F255" i="3"/>
  <c r="G255" i="3"/>
  <c r="I255" i="3"/>
  <c r="H255" i="3"/>
  <c r="E255" i="3"/>
  <c r="F254" i="3"/>
  <c r="G254" i="3"/>
  <c r="I254" i="3"/>
  <c r="H254" i="3"/>
  <c r="E254" i="3"/>
  <c r="F253" i="3"/>
  <c r="G253" i="3"/>
  <c r="I253" i="3"/>
  <c r="H253" i="3"/>
  <c r="E253" i="3"/>
  <c r="F252" i="3"/>
  <c r="G252" i="3"/>
  <c r="I252" i="3"/>
  <c r="H252" i="3"/>
  <c r="E252" i="3"/>
  <c r="F251" i="3"/>
  <c r="G251" i="3"/>
  <c r="I251" i="3"/>
  <c r="H251" i="3"/>
  <c r="E251" i="3"/>
  <c r="F250" i="3"/>
  <c r="G250" i="3"/>
  <c r="I250" i="3"/>
  <c r="H250" i="3"/>
  <c r="E250" i="3"/>
  <c r="F249" i="3"/>
  <c r="G249" i="3"/>
  <c r="I249" i="3"/>
  <c r="H249" i="3"/>
  <c r="E249" i="3"/>
  <c r="F248" i="3"/>
  <c r="G248" i="3"/>
  <c r="I248" i="3"/>
  <c r="H248" i="3"/>
  <c r="E248" i="3"/>
  <c r="F247" i="3"/>
  <c r="G247" i="3"/>
  <c r="I247" i="3"/>
  <c r="H247" i="3"/>
  <c r="E247" i="3"/>
  <c r="BE245" i="3"/>
  <c r="BD245" i="3"/>
  <c r="BC245" i="3"/>
  <c r="BB245" i="3"/>
  <c r="BA245" i="3"/>
  <c r="AZ245" i="3"/>
  <c r="AY245" i="3"/>
  <c r="AX245" i="3"/>
  <c r="AW245" i="3"/>
  <c r="AV245" i="3"/>
  <c r="AU245" i="3"/>
  <c r="AT245" i="3"/>
  <c r="AS245" i="3"/>
  <c r="AR245" i="3"/>
  <c r="AQ245" i="3"/>
  <c r="AP245" i="3"/>
  <c r="AO245" i="3"/>
  <c r="AN245" i="3"/>
  <c r="AM245" i="3"/>
  <c r="AL245" i="3"/>
  <c r="AK245" i="3"/>
  <c r="AJ245" i="3"/>
  <c r="AI245" i="3"/>
  <c r="AH245" i="3"/>
  <c r="AG245" i="3"/>
  <c r="AF245" i="3"/>
  <c r="AE245" i="3"/>
  <c r="AD245" i="3"/>
  <c r="AC245" i="3"/>
  <c r="AB245" i="3"/>
  <c r="AA245" i="3"/>
  <c r="Z245" i="3"/>
  <c r="BE243" i="3"/>
  <c r="BD243" i="3"/>
  <c r="BC243" i="3"/>
  <c r="BB243" i="3"/>
  <c r="BA243" i="3"/>
  <c r="AZ243" i="3"/>
  <c r="AY243" i="3"/>
  <c r="AX243" i="3"/>
  <c r="AW243" i="3"/>
  <c r="AV243" i="3"/>
  <c r="AU243" i="3"/>
  <c r="AT243" i="3"/>
  <c r="AS243" i="3"/>
  <c r="AR243" i="3"/>
  <c r="AQ243" i="3"/>
  <c r="AP243" i="3"/>
  <c r="AO243" i="3"/>
  <c r="AN243" i="3"/>
  <c r="AM243" i="3"/>
  <c r="AL243" i="3"/>
  <c r="AK243" i="3"/>
  <c r="AJ243" i="3"/>
  <c r="AI243" i="3"/>
  <c r="AH243" i="3"/>
  <c r="AG243" i="3"/>
  <c r="AF243" i="3"/>
  <c r="AE243" i="3"/>
  <c r="AD243" i="3"/>
  <c r="AC243" i="3"/>
  <c r="AB243" i="3"/>
  <c r="AA243" i="3"/>
  <c r="Z243" i="3"/>
  <c r="BE242" i="3"/>
  <c r="BD242" i="3"/>
  <c r="BC242" i="3"/>
  <c r="BB242" i="3"/>
  <c r="BA242" i="3"/>
  <c r="AZ242" i="3"/>
  <c r="AY242" i="3"/>
  <c r="AX242" i="3"/>
  <c r="AW242" i="3"/>
  <c r="AV242" i="3"/>
  <c r="AU242" i="3"/>
  <c r="AT242" i="3"/>
  <c r="AS242" i="3"/>
  <c r="AR242" i="3"/>
  <c r="AQ242" i="3"/>
  <c r="AP242" i="3"/>
  <c r="AO242" i="3"/>
  <c r="AN242" i="3"/>
  <c r="AM242" i="3"/>
  <c r="AL242" i="3"/>
  <c r="AK242" i="3"/>
  <c r="AJ242" i="3"/>
  <c r="AI242" i="3"/>
  <c r="AH242" i="3"/>
  <c r="AG242" i="3"/>
  <c r="AF242" i="3"/>
  <c r="AE242" i="3"/>
  <c r="AD242" i="3"/>
  <c r="AC242" i="3"/>
  <c r="AB242" i="3"/>
  <c r="AA242" i="3"/>
  <c r="Z242" i="3"/>
  <c r="F232" i="3"/>
  <c r="G232" i="3"/>
  <c r="I232" i="3"/>
  <c r="H232" i="3"/>
  <c r="E232" i="3"/>
  <c r="F231" i="3"/>
  <c r="G231" i="3"/>
  <c r="I231" i="3"/>
  <c r="H231" i="3"/>
  <c r="E231" i="3"/>
  <c r="F229" i="3"/>
  <c r="J229" i="3" s="1"/>
  <c r="G229" i="3"/>
  <c r="I229" i="3"/>
  <c r="H229" i="3"/>
  <c r="E229" i="3"/>
  <c r="G228" i="3"/>
  <c r="I228" i="3"/>
  <c r="H228" i="3"/>
  <c r="E228" i="3"/>
  <c r="G227" i="3"/>
  <c r="I227" i="3"/>
  <c r="H227" i="3"/>
  <c r="E227" i="3"/>
  <c r="G226" i="3"/>
  <c r="I226" i="3"/>
  <c r="H226" i="3"/>
  <c r="E226" i="3"/>
  <c r="G225" i="3"/>
  <c r="I225" i="3"/>
  <c r="H225" i="3"/>
  <c r="E225" i="3"/>
  <c r="F224" i="3"/>
  <c r="G224" i="3"/>
  <c r="I224" i="3"/>
  <c r="H224" i="3"/>
  <c r="E224" i="3"/>
  <c r="G223" i="3"/>
  <c r="I223" i="3"/>
  <c r="H223" i="3"/>
  <c r="E223" i="3"/>
  <c r="F222" i="3"/>
  <c r="G222" i="3"/>
  <c r="I222" i="3"/>
  <c r="H222" i="3"/>
  <c r="E222" i="3"/>
  <c r="G221" i="3"/>
  <c r="I221" i="3"/>
  <c r="H221" i="3"/>
  <c r="E221" i="3"/>
  <c r="F220" i="3"/>
  <c r="G220" i="3"/>
  <c r="I220" i="3"/>
  <c r="H220" i="3"/>
  <c r="E220" i="3"/>
  <c r="F219" i="3"/>
  <c r="G219" i="3"/>
  <c r="I219" i="3"/>
  <c r="H219" i="3"/>
  <c r="E219" i="3"/>
  <c r="F218" i="3"/>
  <c r="G218" i="3"/>
  <c r="I218" i="3"/>
  <c r="H218" i="3"/>
  <c r="E218" i="3"/>
  <c r="G217" i="3"/>
  <c r="I217" i="3"/>
  <c r="H217" i="3"/>
  <c r="E217" i="3"/>
  <c r="BE215" i="3"/>
  <c r="BD215" i="3"/>
  <c r="BC215" i="3"/>
  <c r="BB215" i="3"/>
  <c r="BA215" i="3"/>
  <c r="AZ215" i="3"/>
  <c r="AY215" i="3"/>
  <c r="AX215" i="3"/>
  <c r="AW215" i="3"/>
  <c r="AV215" i="3"/>
  <c r="AU215" i="3"/>
  <c r="AT215" i="3"/>
  <c r="AS215" i="3"/>
  <c r="AR215" i="3"/>
  <c r="AQ215" i="3"/>
  <c r="AP215" i="3"/>
  <c r="AO215" i="3"/>
  <c r="AN215" i="3"/>
  <c r="AM215" i="3"/>
  <c r="AL215" i="3"/>
  <c r="AK215" i="3"/>
  <c r="AJ215" i="3"/>
  <c r="AI215" i="3"/>
  <c r="AH215" i="3"/>
  <c r="AG215" i="3"/>
  <c r="AF215" i="3"/>
  <c r="AE215" i="3"/>
  <c r="AD215" i="3"/>
  <c r="AC215" i="3"/>
  <c r="AB215" i="3"/>
  <c r="AA215" i="3"/>
  <c r="Z215" i="3"/>
  <c r="BE213" i="3"/>
  <c r="BD213" i="3"/>
  <c r="BC213" i="3"/>
  <c r="BB213" i="3"/>
  <c r="BA213" i="3"/>
  <c r="AZ213" i="3"/>
  <c r="AY213" i="3"/>
  <c r="AX213" i="3"/>
  <c r="AW213" i="3"/>
  <c r="AV213" i="3"/>
  <c r="AU213" i="3"/>
  <c r="AT213" i="3"/>
  <c r="AS213" i="3"/>
  <c r="AR213" i="3"/>
  <c r="AQ213" i="3"/>
  <c r="AP213" i="3"/>
  <c r="AO213" i="3"/>
  <c r="AN213" i="3"/>
  <c r="AM213" i="3"/>
  <c r="AL213" i="3"/>
  <c r="AK213" i="3"/>
  <c r="AJ213" i="3"/>
  <c r="AI213" i="3"/>
  <c r="AH213" i="3"/>
  <c r="AG213" i="3"/>
  <c r="AF213" i="3"/>
  <c r="AE213" i="3"/>
  <c r="AD213" i="3"/>
  <c r="AC213" i="3"/>
  <c r="AB213" i="3"/>
  <c r="AA213" i="3"/>
  <c r="Z213" i="3"/>
  <c r="BE212" i="3"/>
  <c r="BD212" i="3"/>
  <c r="BC212" i="3"/>
  <c r="BB212" i="3"/>
  <c r="BA212" i="3"/>
  <c r="AZ212" i="3"/>
  <c r="AY212" i="3"/>
  <c r="AX212" i="3"/>
  <c r="AW212" i="3"/>
  <c r="AV212" i="3"/>
  <c r="AU212" i="3"/>
  <c r="AT212" i="3"/>
  <c r="AS212" i="3"/>
  <c r="AR212" i="3"/>
  <c r="AQ212" i="3"/>
  <c r="AP212" i="3"/>
  <c r="AO212" i="3"/>
  <c r="AN212" i="3"/>
  <c r="AM212" i="3"/>
  <c r="AL212" i="3"/>
  <c r="AK212" i="3"/>
  <c r="AJ212" i="3"/>
  <c r="AI212" i="3"/>
  <c r="AH212" i="3"/>
  <c r="AG212" i="3"/>
  <c r="AF212" i="3"/>
  <c r="AE212" i="3"/>
  <c r="AD212" i="3"/>
  <c r="AC212" i="3"/>
  <c r="AB212" i="3"/>
  <c r="AA212" i="3"/>
  <c r="Z212" i="3"/>
  <c r="F202" i="3"/>
  <c r="G202" i="3"/>
  <c r="I202" i="3"/>
  <c r="H202" i="3"/>
  <c r="E202" i="3"/>
  <c r="F201" i="3"/>
  <c r="G201" i="3"/>
  <c r="I201" i="3"/>
  <c r="H201" i="3"/>
  <c r="E201" i="3"/>
  <c r="F199" i="3"/>
  <c r="G199" i="3"/>
  <c r="I199" i="3"/>
  <c r="H199" i="3"/>
  <c r="E199" i="3"/>
  <c r="G198" i="3"/>
  <c r="I198" i="3"/>
  <c r="H198" i="3"/>
  <c r="E198" i="3"/>
  <c r="G197" i="3"/>
  <c r="I197" i="3"/>
  <c r="H197" i="3"/>
  <c r="E197" i="3"/>
  <c r="G196" i="3"/>
  <c r="I196" i="3"/>
  <c r="H196" i="3"/>
  <c r="E196" i="3"/>
  <c r="G195" i="3"/>
  <c r="I195" i="3"/>
  <c r="H195" i="3"/>
  <c r="E195" i="3"/>
  <c r="F194" i="3"/>
  <c r="G194" i="3"/>
  <c r="I194" i="3"/>
  <c r="H194" i="3"/>
  <c r="E194" i="3"/>
  <c r="G193" i="3"/>
  <c r="I193" i="3"/>
  <c r="H193" i="3"/>
  <c r="E193" i="3"/>
  <c r="F192" i="3"/>
  <c r="G192" i="3"/>
  <c r="I192" i="3"/>
  <c r="H192" i="3"/>
  <c r="E192" i="3"/>
  <c r="G191" i="3"/>
  <c r="I191" i="3"/>
  <c r="H191" i="3"/>
  <c r="E191" i="3"/>
  <c r="F190" i="3"/>
  <c r="G190" i="3"/>
  <c r="I190" i="3"/>
  <c r="H190" i="3"/>
  <c r="E190" i="3"/>
  <c r="F189" i="3"/>
  <c r="J189" i="3" s="1"/>
  <c r="G189" i="3"/>
  <c r="I189" i="3"/>
  <c r="H189" i="3"/>
  <c r="E189" i="3"/>
  <c r="F188" i="3"/>
  <c r="G188" i="3"/>
  <c r="I188" i="3"/>
  <c r="H188" i="3"/>
  <c r="E188" i="3"/>
  <c r="G187" i="3"/>
  <c r="I187" i="3"/>
  <c r="H187" i="3"/>
  <c r="E187" i="3"/>
  <c r="BE185" i="3"/>
  <c r="BD185" i="3"/>
  <c r="BC185" i="3"/>
  <c r="BB185" i="3"/>
  <c r="BA185" i="3"/>
  <c r="AZ185" i="3"/>
  <c r="AY185" i="3"/>
  <c r="AX185" i="3"/>
  <c r="AW185" i="3"/>
  <c r="AV185" i="3"/>
  <c r="AU185" i="3"/>
  <c r="AT185" i="3"/>
  <c r="AS185" i="3"/>
  <c r="AR185" i="3"/>
  <c r="AQ185" i="3"/>
  <c r="AP185" i="3"/>
  <c r="AO185" i="3"/>
  <c r="AN185" i="3"/>
  <c r="AM185" i="3"/>
  <c r="AL185" i="3"/>
  <c r="AK185" i="3"/>
  <c r="AJ185" i="3"/>
  <c r="AI185" i="3"/>
  <c r="AH185" i="3"/>
  <c r="AG185" i="3"/>
  <c r="AF185" i="3"/>
  <c r="AE185" i="3"/>
  <c r="AD185" i="3"/>
  <c r="AC185" i="3"/>
  <c r="AB185" i="3"/>
  <c r="AA185" i="3"/>
  <c r="Z185" i="3"/>
  <c r="BE183" i="3"/>
  <c r="BD183" i="3"/>
  <c r="BC183" i="3"/>
  <c r="BB183" i="3"/>
  <c r="BA183" i="3"/>
  <c r="AZ183" i="3"/>
  <c r="AY183" i="3"/>
  <c r="AX183" i="3"/>
  <c r="AW183" i="3"/>
  <c r="AV183" i="3"/>
  <c r="AU183" i="3"/>
  <c r="AT183" i="3"/>
  <c r="AS183" i="3"/>
  <c r="AR183" i="3"/>
  <c r="AQ183" i="3"/>
  <c r="AP183" i="3"/>
  <c r="AO183" i="3"/>
  <c r="AN183" i="3"/>
  <c r="AM183" i="3"/>
  <c r="AL183" i="3"/>
  <c r="AK183" i="3"/>
  <c r="AJ183" i="3"/>
  <c r="AI183" i="3"/>
  <c r="AH183" i="3"/>
  <c r="AG183" i="3"/>
  <c r="AF183" i="3"/>
  <c r="AE183" i="3"/>
  <c r="AD183" i="3"/>
  <c r="AC183" i="3"/>
  <c r="AB183" i="3"/>
  <c r="AA183" i="3"/>
  <c r="Z183" i="3"/>
  <c r="BE182" i="3"/>
  <c r="BD182" i="3"/>
  <c r="BC182" i="3"/>
  <c r="BB182" i="3"/>
  <c r="BA182" i="3"/>
  <c r="AZ182" i="3"/>
  <c r="AY182" i="3"/>
  <c r="AX182" i="3"/>
  <c r="AW182" i="3"/>
  <c r="AV182" i="3"/>
  <c r="AU182" i="3"/>
  <c r="AT182" i="3"/>
  <c r="AS182" i="3"/>
  <c r="AR182" i="3"/>
  <c r="AQ182" i="3"/>
  <c r="AP182" i="3"/>
  <c r="AO182" i="3"/>
  <c r="AN182" i="3"/>
  <c r="AM182" i="3"/>
  <c r="AL182" i="3"/>
  <c r="AK182" i="3"/>
  <c r="AJ182" i="3"/>
  <c r="AI182" i="3"/>
  <c r="AH182" i="3"/>
  <c r="AG182" i="3"/>
  <c r="AF182" i="3"/>
  <c r="AE182" i="3"/>
  <c r="AD182" i="3"/>
  <c r="AC182" i="3"/>
  <c r="AB182" i="3"/>
  <c r="AA182" i="3"/>
  <c r="Z182" i="3"/>
  <c r="F172" i="3"/>
  <c r="G172" i="3"/>
  <c r="I172" i="3"/>
  <c r="H172" i="3"/>
  <c r="E172" i="3"/>
  <c r="F171" i="3"/>
  <c r="G171" i="3"/>
  <c r="I171" i="3"/>
  <c r="H171" i="3"/>
  <c r="E171" i="3"/>
  <c r="F169" i="3"/>
  <c r="G169" i="3"/>
  <c r="I169" i="3"/>
  <c r="H169" i="3"/>
  <c r="E169" i="3"/>
  <c r="F168" i="3"/>
  <c r="G168" i="3"/>
  <c r="I168" i="3"/>
  <c r="H168" i="3"/>
  <c r="E168" i="3"/>
  <c r="F167" i="3"/>
  <c r="G167" i="3"/>
  <c r="I167" i="3"/>
  <c r="H167" i="3"/>
  <c r="E167" i="3"/>
  <c r="F166" i="3"/>
  <c r="G166" i="3"/>
  <c r="I166" i="3"/>
  <c r="H166" i="3"/>
  <c r="E166" i="3"/>
  <c r="F165" i="3"/>
  <c r="G165" i="3"/>
  <c r="I165" i="3"/>
  <c r="H165" i="3"/>
  <c r="E165" i="3"/>
  <c r="F164" i="3"/>
  <c r="G164" i="3"/>
  <c r="I164" i="3"/>
  <c r="H164" i="3"/>
  <c r="E164" i="3"/>
  <c r="F163" i="3"/>
  <c r="G163" i="3"/>
  <c r="I163" i="3"/>
  <c r="H163" i="3"/>
  <c r="E163" i="3"/>
  <c r="F162" i="3"/>
  <c r="G162" i="3"/>
  <c r="I162" i="3"/>
  <c r="H162" i="3"/>
  <c r="E162" i="3"/>
  <c r="F161" i="3"/>
  <c r="G161" i="3"/>
  <c r="I161" i="3"/>
  <c r="H161" i="3"/>
  <c r="E161" i="3"/>
  <c r="F160" i="3"/>
  <c r="G160" i="3"/>
  <c r="I160" i="3"/>
  <c r="H160" i="3"/>
  <c r="E160" i="3"/>
  <c r="F159" i="3"/>
  <c r="G159" i="3"/>
  <c r="I159" i="3"/>
  <c r="H159" i="3"/>
  <c r="E159" i="3"/>
  <c r="F158" i="3"/>
  <c r="G158" i="3"/>
  <c r="I158" i="3"/>
  <c r="H158" i="3"/>
  <c r="E158" i="3"/>
  <c r="F157" i="3"/>
  <c r="G157" i="3"/>
  <c r="I157" i="3"/>
  <c r="H157" i="3"/>
  <c r="E157" i="3"/>
  <c r="BE155" i="3"/>
  <c r="BD155" i="3"/>
  <c r="BC155" i="3"/>
  <c r="BB155" i="3"/>
  <c r="BA155" i="3"/>
  <c r="AZ155" i="3"/>
  <c r="AY155" i="3"/>
  <c r="AX155" i="3"/>
  <c r="AW155" i="3"/>
  <c r="AV155" i="3"/>
  <c r="AU155" i="3"/>
  <c r="AT155" i="3"/>
  <c r="AS155" i="3"/>
  <c r="AR155" i="3"/>
  <c r="AQ155" i="3"/>
  <c r="AP155" i="3"/>
  <c r="AO155" i="3"/>
  <c r="AN155" i="3"/>
  <c r="AM155" i="3"/>
  <c r="AL155" i="3"/>
  <c r="AK155" i="3"/>
  <c r="AJ155" i="3"/>
  <c r="AI155" i="3"/>
  <c r="AH155" i="3"/>
  <c r="AG155" i="3"/>
  <c r="AF155" i="3"/>
  <c r="AE155" i="3"/>
  <c r="AD155" i="3"/>
  <c r="AC155" i="3"/>
  <c r="AB155" i="3"/>
  <c r="AA155" i="3"/>
  <c r="Z155" i="3"/>
  <c r="BE153" i="3"/>
  <c r="BD153" i="3"/>
  <c r="BC153" i="3"/>
  <c r="BB153" i="3"/>
  <c r="BA153" i="3"/>
  <c r="AZ153" i="3"/>
  <c r="AY153" i="3"/>
  <c r="AX153" i="3"/>
  <c r="AW153" i="3"/>
  <c r="AV153" i="3"/>
  <c r="AU153" i="3"/>
  <c r="AT153" i="3"/>
  <c r="AS153" i="3"/>
  <c r="AR153" i="3"/>
  <c r="AQ153" i="3"/>
  <c r="AP153" i="3"/>
  <c r="AO153" i="3"/>
  <c r="AN153" i="3"/>
  <c r="AM153" i="3"/>
  <c r="AL153" i="3"/>
  <c r="AK153" i="3"/>
  <c r="AJ153" i="3"/>
  <c r="AI153" i="3"/>
  <c r="AH153" i="3"/>
  <c r="AG153" i="3"/>
  <c r="AF153" i="3"/>
  <c r="AE153" i="3"/>
  <c r="AD153" i="3"/>
  <c r="AC153" i="3"/>
  <c r="AB153" i="3"/>
  <c r="AA153" i="3"/>
  <c r="Z153" i="3"/>
  <c r="BE152" i="3"/>
  <c r="BD152" i="3"/>
  <c r="BC152" i="3"/>
  <c r="BB152" i="3"/>
  <c r="BA152" i="3"/>
  <c r="AZ152" i="3"/>
  <c r="AY152" i="3"/>
  <c r="AX152" i="3"/>
  <c r="AW152" i="3"/>
  <c r="AV152" i="3"/>
  <c r="AU152" i="3"/>
  <c r="AT152" i="3"/>
  <c r="AS152" i="3"/>
  <c r="AR152" i="3"/>
  <c r="AQ152" i="3"/>
  <c r="AP152" i="3"/>
  <c r="AO152" i="3"/>
  <c r="AN152" i="3"/>
  <c r="AM152" i="3"/>
  <c r="AL152" i="3"/>
  <c r="AK152" i="3"/>
  <c r="AJ152" i="3"/>
  <c r="AI152" i="3"/>
  <c r="AH152" i="3"/>
  <c r="AG152" i="3"/>
  <c r="AF152" i="3"/>
  <c r="AE152" i="3"/>
  <c r="AD152" i="3"/>
  <c r="AC152" i="3"/>
  <c r="AB152" i="3"/>
  <c r="AA152" i="3"/>
  <c r="Z152" i="3"/>
  <c r="K145" i="3"/>
  <c r="K144" i="3"/>
  <c r="K143" i="3"/>
  <c r="F142" i="3"/>
  <c r="G142" i="3"/>
  <c r="I142" i="3"/>
  <c r="H142" i="3"/>
  <c r="E142" i="3"/>
  <c r="F141" i="3"/>
  <c r="G141" i="3"/>
  <c r="I141" i="3"/>
  <c r="H141" i="3"/>
  <c r="E141" i="3"/>
  <c r="F140" i="3"/>
  <c r="J140" i="3" s="1"/>
  <c r="G140" i="3"/>
  <c r="I140" i="3"/>
  <c r="H140" i="3"/>
  <c r="E140" i="3"/>
  <c r="F138" i="3"/>
  <c r="G138" i="3"/>
  <c r="I138" i="3"/>
  <c r="H138" i="3"/>
  <c r="E138" i="3"/>
  <c r="F137" i="3"/>
  <c r="G137" i="3"/>
  <c r="I137" i="3"/>
  <c r="H137" i="3"/>
  <c r="E137" i="3"/>
  <c r="F136" i="3"/>
  <c r="G136" i="3"/>
  <c r="I136" i="3"/>
  <c r="H136" i="3"/>
  <c r="E136" i="3"/>
  <c r="F135" i="3"/>
  <c r="G135" i="3"/>
  <c r="I135" i="3"/>
  <c r="H135" i="3"/>
  <c r="E135" i="3"/>
  <c r="F134" i="3"/>
  <c r="G134" i="3"/>
  <c r="I134" i="3"/>
  <c r="H134" i="3"/>
  <c r="E134" i="3"/>
  <c r="F133" i="3"/>
  <c r="G133" i="3"/>
  <c r="I133" i="3"/>
  <c r="H133" i="3"/>
  <c r="E133" i="3"/>
  <c r="F132" i="3"/>
  <c r="G132" i="3"/>
  <c r="I132" i="3"/>
  <c r="H132" i="3"/>
  <c r="E132" i="3"/>
  <c r="F131" i="3"/>
  <c r="G131" i="3"/>
  <c r="I131" i="3"/>
  <c r="H131" i="3"/>
  <c r="E131" i="3"/>
  <c r="F130" i="3"/>
  <c r="G130" i="3"/>
  <c r="I130" i="3"/>
  <c r="H130" i="3"/>
  <c r="E130" i="3"/>
  <c r="F129" i="3"/>
  <c r="G129" i="3"/>
  <c r="I129" i="3"/>
  <c r="H129" i="3"/>
  <c r="E129" i="3"/>
  <c r="F128" i="3"/>
  <c r="G128" i="3"/>
  <c r="I128" i="3"/>
  <c r="H128" i="3"/>
  <c r="E128" i="3"/>
  <c r="F127" i="3"/>
  <c r="G127" i="3"/>
  <c r="I127" i="3"/>
  <c r="H127" i="3"/>
  <c r="E127" i="3"/>
  <c r="BE125" i="3"/>
  <c r="BD125" i="3"/>
  <c r="BC125" i="3"/>
  <c r="BB125" i="3"/>
  <c r="BA125" i="3"/>
  <c r="AZ125" i="3"/>
  <c r="AY125" i="3"/>
  <c r="AX125" i="3"/>
  <c r="AW125" i="3"/>
  <c r="AV125" i="3"/>
  <c r="AU125" i="3"/>
  <c r="AT125" i="3"/>
  <c r="AS125" i="3"/>
  <c r="AR125" i="3"/>
  <c r="AQ125" i="3"/>
  <c r="AP125" i="3"/>
  <c r="AO125" i="3"/>
  <c r="AN125" i="3"/>
  <c r="AM125" i="3"/>
  <c r="AL125" i="3"/>
  <c r="AK125" i="3"/>
  <c r="AJ125" i="3"/>
  <c r="AI125" i="3"/>
  <c r="AH125" i="3"/>
  <c r="AG125" i="3"/>
  <c r="AF125" i="3"/>
  <c r="AE125" i="3"/>
  <c r="AD125" i="3"/>
  <c r="AC125" i="3"/>
  <c r="AB125" i="3"/>
  <c r="AA125" i="3"/>
  <c r="Z125" i="3"/>
  <c r="BE123" i="3"/>
  <c r="BD123" i="3"/>
  <c r="BC123" i="3"/>
  <c r="BB123" i="3"/>
  <c r="BA123" i="3"/>
  <c r="AZ123" i="3"/>
  <c r="AY123" i="3"/>
  <c r="AX123" i="3"/>
  <c r="AW123" i="3"/>
  <c r="AV123" i="3"/>
  <c r="AU123" i="3"/>
  <c r="AT123" i="3"/>
  <c r="AS123" i="3"/>
  <c r="AR123" i="3"/>
  <c r="AQ123" i="3"/>
  <c r="AP123" i="3"/>
  <c r="AO123" i="3"/>
  <c r="AN123" i="3"/>
  <c r="AM123" i="3"/>
  <c r="AL123" i="3"/>
  <c r="AK123" i="3"/>
  <c r="AJ123" i="3"/>
  <c r="AI123" i="3"/>
  <c r="AH123" i="3"/>
  <c r="AG123" i="3"/>
  <c r="AF123" i="3"/>
  <c r="AE123" i="3"/>
  <c r="AD123" i="3"/>
  <c r="AC123" i="3"/>
  <c r="AB123" i="3"/>
  <c r="AA123" i="3"/>
  <c r="Z123" i="3"/>
  <c r="BE122" i="3"/>
  <c r="BD122" i="3"/>
  <c r="BC122" i="3"/>
  <c r="BB122" i="3"/>
  <c r="BA122" i="3"/>
  <c r="AZ122" i="3"/>
  <c r="AY122" i="3"/>
  <c r="AX122" i="3"/>
  <c r="AW122" i="3"/>
  <c r="AV122" i="3"/>
  <c r="AU122" i="3"/>
  <c r="AT122" i="3"/>
  <c r="AS122" i="3"/>
  <c r="AR122" i="3"/>
  <c r="AQ122" i="3"/>
  <c r="AP122" i="3"/>
  <c r="AO122" i="3"/>
  <c r="AN122" i="3"/>
  <c r="AM122" i="3"/>
  <c r="AL122" i="3"/>
  <c r="AK122" i="3"/>
  <c r="AJ122" i="3"/>
  <c r="AI122" i="3"/>
  <c r="AH122" i="3"/>
  <c r="AG122" i="3"/>
  <c r="AF122" i="3"/>
  <c r="AE122" i="3"/>
  <c r="AD122" i="3"/>
  <c r="AC122" i="3"/>
  <c r="AB122" i="3"/>
  <c r="AA122" i="3"/>
  <c r="Z122" i="3"/>
  <c r="F112" i="3"/>
  <c r="G112" i="3"/>
  <c r="I112" i="3"/>
  <c r="H112" i="3"/>
  <c r="E112" i="3"/>
  <c r="F111" i="3"/>
  <c r="G111" i="3"/>
  <c r="I111" i="3"/>
  <c r="H111" i="3"/>
  <c r="E111" i="3"/>
  <c r="F109" i="3"/>
  <c r="G109" i="3"/>
  <c r="I109" i="3"/>
  <c r="H109" i="3"/>
  <c r="E109" i="3"/>
  <c r="G108" i="3"/>
  <c r="I108" i="3"/>
  <c r="H108" i="3"/>
  <c r="E108" i="3"/>
  <c r="G107" i="3"/>
  <c r="I107" i="3"/>
  <c r="H107" i="3"/>
  <c r="E107" i="3"/>
  <c r="G106" i="3"/>
  <c r="I106" i="3"/>
  <c r="H106" i="3"/>
  <c r="E106" i="3"/>
  <c r="G105" i="3"/>
  <c r="I105" i="3"/>
  <c r="H105" i="3"/>
  <c r="E105" i="3"/>
  <c r="F104" i="3"/>
  <c r="G104" i="3"/>
  <c r="I104" i="3"/>
  <c r="H104" i="3"/>
  <c r="E104" i="3"/>
  <c r="G103" i="3"/>
  <c r="I103" i="3"/>
  <c r="H103" i="3"/>
  <c r="E103" i="3"/>
  <c r="F102" i="3"/>
  <c r="G102" i="3"/>
  <c r="I102" i="3"/>
  <c r="H102" i="3"/>
  <c r="E102" i="3"/>
  <c r="G101" i="3"/>
  <c r="I101" i="3"/>
  <c r="H101" i="3"/>
  <c r="E101" i="3"/>
  <c r="F100" i="3"/>
  <c r="G100" i="3"/>
  <c r="I100" i="3"/>
  <c r="H100" i="3"/>
  <c r="E100" i="3"/>
  <c r="F99" i="3"/>
  <c r="G99" i="3"/>
  <c r="I99" i="3"/>
  <c r="H99" i="3"/>
  <c r="E99" i="3"/>
  <c r="F98" i="3"/>
  <c r="G98" i="3"/>
  <c r="I98" i="3"/>
  <c r="H98" i="3"/>
  <c r="E98" i="3"/>
  <c r="G97" i="3"/>
  <c r="I97" i="3"/>
  <c r="H97" i="3"/>
  <c r="E97" i="3"/>
  <c r="BE95" i="3"/>
  <c r="BD95" i="3"/>
  <c r="BC95" i="3"/>
  <c r="BB95" i="3"/>
  <c r="BA95" i="3"/>
  <c r="AZ95" i="3"/>
  <c r="AY95" i="3"/>
  <c r="AX95" i="3"/>
  <c r="AW95" i="3"/>
  <c r="AV95" i="3"/>
  <c r="AU95" i="3"/>
  <c r="AT95" i="3"/>
  <c r="AS95" i="3"/>
  <c r="AR95" i="3"/>
  <c r="AQ95" i="3"/>
  <c r="AP95" i="3"/>
  <c r="AO95" i="3"/>
  <c r="AN95" i="3"/>
  <c r="AM95" i="3"/>
  <c r="AL95" i="3"/>
  <c r="AK95" i="3"/>
  <c r="AJ95" i="3"/>
  <c r="AI95" i="3"/>
  <c r="AH95" i="3"/>
  <c r="AG95" i="3"/>
  <c r="AF95" i="3"/>
  <c r="AE95" i="3"/>
  <c r="AD95" i="3"/>
  <c r="AC95" i="3"/>
  <c r="AB95" i="3"/>
  <c r="AA95" i="3"/>
  <c r="Z95" i="3"/>
  <c r="BE93" i="3"/>
  <c r="BD93" i="3"/>
  <c r="BC93" i="3"/>
  <c r="BB93" i="3"/>
  <c r="BA93" i="3"/>
  <c r="AZ93" i="3"/>
  <c r="AY93" i="3"/>
  <c r="AX93" i="3"/>
  <c r="AW93" i="3"/>
  <c r="AV93" i="3"/>
  <c r="AU93" i="3"/>
  <c r="AT93" i="3"/>
  <c r="AS93" i="3"/>
  <c r="AR93" i="3"/>
  <c r="AQ93" i="3"/>
  <c r="AP93" i="3"/>
  <c r="AO93" i="3"/>
  <c r="AN93" i="3"/>
  <c r="AM93" i="3"/>
  <c r="AL93" i="3"/>
  <c r="AK93" i="3"/>
  <c r="AJ93" i="3"/>
  <c r="AI93" i="3"/>
  <c r="AH93" i="3"/>
  <c r="AG93" i="3"/>
  <c r="AF93" i="3"/>
  <c r="AE93" i="3"/>
  <c r="AD93" i="3"/>
  <c r="AC93" i="3"/>
  <c r="AB93" i="3"/>
  <c r="AA93" i="3"/>
  <c r="Z93" i="3"/>
  <c r="BE92" i="3"/>
  <c r="BD92" i="3"/>
  <c r="BC92" i="3"/>
  <c r="BB92" i="3"/>
  <c r="BA92" i="3"/>
  <c r="AZ92" i="3"/>
  <c r="AY92" i="3"/>
  <c r="AX92" i="3"/>
  <c r="AW92" i="3"/>
  <c r="AV92" i="3"/>
  <c r="AU92" i="3"/>
  <c r="AT92" i="3"/>
  <c r="AS92" i="3"/>
  <c r="AR92" i="3"/>
  <c r="AQ92" i="3"/>
  <c r="AP92" i="3"/>
  <c r="AO92" i="3"/>
  <c r="AN92" i="3"/>
  <c r="AM92" i="3"/>
  <c r="AL92" i="3"/>
  <c r="AK92" i="3"/>
  <c r="AJ92" i="3"/>
  <c r="AI92" i="3"/>
  <c r="AH92" i="3"/>
  <c r="AG92" i="3"/>
  <c r="AF92" i="3"/>
  <c r="AE92" i="3"/>
  <c r="AD92" i="3"/>
  <c r="AC92" i="3"/>
  <c r="AB92" i="3"/>
  <c r="AA92" i="3"/>
  <c r="Z92" i="3"/>
  <c r="F82" i="3"/>
  <c r="G82" i="3"/>
  <c r="I82" i="3"/>
  <c r="H82" i="3"/>
  <c r="E82" i="3"/>
  <c r="F81" i="3"/>
  <c r="G81" i="3"/>
  <c r="I81" i="3"/>
  <c r="H81" i="3"/>
  <c r="E81" i="3"/>
  <c r="F79" i="3"/>
  <c r="G79" i="3"/>
  <c r="I79" i="3"/>
  <c r="H79" i="3"/>
  <c r="E79" i="3"/>
  <c r="G78" i="3"/>
  <c r="I78" i="3"/>
  <c r="H78" i="3"/>
  <c r="E78" i="3"/>
  <c r="G77" i="3"/>
  <c r="I77" i="3"/>
  <c r="H77" i="3"/>
  <c r="E77" i="3"/>
  <c r="G76" i="3"/>
  <c r="I76" i="3"/>
  <c r="H76" i="3"/>
  <c r="E76" i="3"/>
  <c r="G75" i="3"/>
  <c r="I75" i="3"/>
  <c r="H75" i="3"/>
  <c r="E75" i="3"/>
  <c r="F74" i="3"/>
  <c r="G74" i="3"/>
  <c r="I74" i="3"/>
  <c r="H74" i="3"/>
  <c r="E74" i="3"/>
  <c r="G73" i="3"/>
  <c r="I73" i="3"/>
  <c r="H73" i="3"/>
  <c r="E73" i="3"/>
  <c r="F72" i="3"/>
  <c r="G72" i="3"/>
  <c r="I72" i="3"/>
  <c r="H72" i="3"/>
  <c r="E72" i="3"/>
  <c r="G71" i="3"/>
  <c r="I71" i="3"/>
  <c r="H71" i="3"/>
  <c r="E71" i="3"/>
  <c r="F70" i="3"/>
  <c r="G70" i="3"/>
  <c r="I70" i="3"/>
  <c r="H70" i="3"/>
  <c r="E70" i="3"/>
  <c r="F69" i="3"/>
  <c r="G69" i="3"/>
  <c r="I69" i="3"/>
  <c r="H69" i="3"/>
  <c r="E69" i="3"/>
  <c r="F68" i="3"/>
  <c r="G68" i="3"/>
  <c r="I68" i="3"/>
  <c r="H68" i="3"/>
  <c r="E68" i="3"/>
  <c r="I67" i="3"/>
  <c r="H67" i="3"/>
  <c r="BE65" i="3"/>
  <c r="BD65" i="3"/>
  <c r="BC65" i="3"/>
  <c r="BB65" i="3"/>
  <c r="BA65" i="3"/>
  <c r="AZ65" i="3"/>
  <c r="AY65" i="3"/>
  <c r="AX65" i="3"/>
  <c r="AW65" i="3"/>
  <c r="AV65" i="3"/>
  <c r="AU65" i="3"/>
  <c r="AT65" i="3"/>
  <c r="AS65" i="3"/>
  <c r="AR65" i="3"/>
  <c r="AQ65" i="3"/>
  <c r="AP65" i="3"/>
  <c r="AO65" i="3"/>
  <c r="AN65" i="3"/>
  <c r="AM65" i="3"/>
  <c r="AL65" i="3"/>
  <c r="AK65" i="3"/>
  <c r="AJ65" i="3"/>
  <c r="AI65" i="3"/>
  <c r="AH65" i="3"/>
  <c r="AG65" i="3"/>
  <c r="AF65" i="3"/>
  <c r="AE65" i="3"/>
  <c r="AD65" i="3"/>
  <c r="AC65" i="3"/>
  <c r="AB65" i="3"/>
  <c r="AA65" i="3"/>
  <c r="Z65" i="3"/>
  <c r="Y65" i="3"/>
  <c r="BE63" i="3"/>
  <c r="BD63" i="3"/>
  <c r="BC63" i="3"/>
  <c r="BB63" i="3"/>
  <c r="BA63" i="3"/>
  <c r="AZ63" i="3"/>
  <c r="AY63" i="3"/>
  <c r="AX63" i="3"/>
  <c r="AW63" i="3"/>
  <c r="AV63" i="3"/>
  <c r="AU63" i="3"/>
  <c r="AT63" i="3"/>
  <c r="AS63" i="3"/>
  <c r="AR63" i="3"/>
  <c r="AQ63" i="3"/>
  <c r="AP63" i="3"/>
  <c r="AO63" i="3"/>
  <c r="AN63" i="3"/>
  <c r="AM63" i="3"/>
  <c r="AL63" i="3"/>
  <c r="AK63" i="3"/>
  <c r="AJ63" i="3"/>
  <c r="AI63" i="3"/>
  <c r="AH63" i="3"/>
  <c r="AG63" i="3"/>
  <c r="AF63" i="3"/>
  <c r="AE63" i="3"/>
  <c r="AD63" i="3"/>
  <c r="AC63" i="3"/>
  <c r="AB63" i="3"/>
  <c r="AA63" i="3"/>
  <c r="Z63" i="3"/>
  <c r="BE62" i="3"/>
  <c r="BD62" i="3"/>
  <c r="BC62" i="3"/>
  <c r="BB62" i="3"/>
  <c r="BA62" i="3"/>
  <c r="AZ62" i="3"/>
  <c r="AY62" i="3"/>
  <c r="AX62" i="3"/>
  <c r="AW62" i="3"/>
  <c r="AV62" i="3"/>
  <c r="AU62" i="3"/>
  <c r="AT62" i="3"/>
  <c r="AS62" i="3"/>
  <c r="AR62" i="3"/>
  <c r="AQ62" i="3"/>
  <c r="AP62" i="3"/>
  <c r="AO62" i="3"/>
  <c r="AN62" i="3"/>
  <c r="AM62" i="3"/>
  <c r="AL62" i="3"/>
  <c r="AK62" i="3"/>
  <c r="AJ62" i="3"/>
  <c r="AI62" i="3"/>
  <c r="AH62" i="3"/>
  <c r="AG62" i="3"/>
  <c r="AF62" i="3"/>
  <c r="AE62" i="3"/>
  <c r="AD62" i="3"/>
  <c r="AC62" i="3"/>
  <c r="AB62" i="3"/>
  <c r="AA62" i="3"/>
  <c r="Z62" i="3"/>
  <c r="F52" i="3"/>
  <c r="G52" i="3"/>
  <c r="I52" i="3"/>
  <c r="H52" i="3"/>
  <c r="E52" i="3"/>
  <c r="F51" i="3"/>
  <c r="G51" i="3"/>
  <c r="I51" i="3"/>
  <c r="H51" i="3"/>
  <c r="E51" i="3"/>
  <c r="E49" i="3"/>
  <c r="E48" i="3"/>
  <c r="E47" i="3"/>
  <c r="E46" i="3"/>
  <c r="E45" i="3"/>
  <c r="E44" i="3"/>
  <c r="E43" i="3"/>
  <c r="E42" i="3"/>
  <c r="E41" i="3"/>
  <c r="E40" i="3"/>
  <c r="E39" i="3"/>
  <c r="E38" i="3"/>
  <c r="E37" i="3"/>
  <c r="BE35" i="3"/>
  <c r="BD35" i="3"/>
  <c r="BC35" i="3"/>
  <c r="BB35" i="3"/>
  <c r="BA35" i="3"/>
  <c r="AZ35" i="3"/>
  <c r="AY35" i="3"/>
  <c r="AX35" i="3"/>
  <c r="AW35" i="3"/>
  <c r="AV35" i="3"/>
  <c r="AU35" i="3"/>
  <c r="AT35" i="3"/>
  <c r="AS35" i="3"/>
  <c r="AR35" i="3"/>
  <c r="AQ35" i="3"/>
  <c r="AP35" i="3"/>
  <c r="AO35" i="3"/>
  <c r="AN35" i="3"/>
  <c r="AM35" i="3"/>
  <c r="AL35" i="3"/>
  <c r="AK35" i="3"/>
  <c r="AJ35" i="3"/>
  <c r="AI35" i="3"/>
  <c r="AH35" i="3"/>
  <c r="AG35" i="3"/>
  <c r="AF35" i="3"/>
  <c r="AE35" i="3"/>
  <c r="AD35" i="3"/>
  <c r="AC35" i="3"/>
  <c r="AB35" i="3"/>
  <c r="AA35" i="3"/>
  <c r="Z35" i="3"/>
  <c r="BE33" i="3"/>
  <c r="BD33" i="3"/>
  <c r="BC33" i="3"/>
  <c r="BB33" i="3"/>
  <c r="BA33" i="3"/>
  <c r="AZ33" i="3"/>
  <c r="AY33" i="3"/>
  <c r="AX33" i="3"/>
  <c r="AW33" i="3"/>
  <c r="AV33" i="3"/>
  <c r="AU33" i="3"/>
  <c r="AT33" i="3"/>
  <c r="AS33" i="3"/>
  <c r="AR33" i="3"/>
  <c r="AQ33" i="3"/>
  <c r="AP33" i="3"/>
  <c r="AO33" i="3"/>
  <c r="AN33" i="3"/>
  <c r="AM33" i="3"/>
  <c r="AL33" i="3"/>
  <c r="AK33" i="3"/>
  <c r="AJ33" i="3"/>
  <c r="AI33" i="3"/>
  <c r="AH33" i="3"/>
  <c r="AG33" i="3"/>
  <c r="AF33" i="3"/>
  <c r="AE33" i="3"/>
  <c r="AD33" i="3"/>
  <c r="AC33" i="3"/>
  <c r="AB33" i="3"/>
  <c r="AA33" i="3"/>
  <c r="Z33" i="3"/>
  <c r="BE32" i="3"/>
  <c r="BD32" i="3"/>
  <c r="BC32" i="3"/>
  <c r="BB32" i="3"/>
  <c r="BA32" i="3"/>
  <c r="AZ32" i="3"/>
  <c r="AY32" i="3"/>
  <c r="AX32" i="3"/>
  <c r="AW32" i="3"/>
  <c r="AV32" i="3"/>
  <c r="AU32" i="3"/>
  <c r="AT32" i="3"/>
  <c r="AS32" i="3"/>
  <c r="AR32" i="3"/>
  <c r="AQ32" i="3"/>
  <c r="AP32" i="3"/>
  <c r="AO32" i="3"/>
  <c r="AN32" i="3"/>
  <c r="AM32" i="3"/>
  <c r="AL32" i="3"/>
  <c r="AK32" i="3"/>
  <c r="AJ32" i="3"/>
  <c r="AI32" i="3"/>
  <c r="AH32" i="3"/>
  <c r="AG32" i="3"/>
  <c r="AF32" i="3"/>
  <c r="AE32" i="3"/>
  <c r="AD32" i="3"/>
  <c r="AC32" i="3"/>
  <c r="AB32" i="3"/>
  <c r="AA32" i="3"/>
  <c r="Z32" i="3"/>
  <c r="F22" i="3"/>
  <c r="G22" i="3"/>
  <c r="I22" i="3"/>
  <c r="H22" i="3"/>
  <c r="E22" i="3"/>
  <c r="F21" i="3"/>
  <c r="G21" i="3"/>
  <c r="I21" i="3"/>
  <c r="H21" i="3"/>
  <c r="E21" i="3"/>
  <c r="E19" i="3"/>
  <c r="E18" i="3"/>
  <c r="E17" i="3"/>
  <c r="E16" i="3"/>
  <c r="E15" i="3"/>
  <c r="E14" i="3"/>
  <c r="E13" i="3"/>
  <c r="E12" i="3"/>
  <c r="E11" i="3"/>
  <c r="E10" i="3"/>
  <c r="E9" i="3"/>
  <c r="E8" i="3"/>
  <c r="E7" i="3"/>
  <c r="BE5" i="3"/>
  <c r="BD5" i="3"/>
  <c r="BC5" i="3"/>
  <c r="BB5" i="3"/>
  <c r="BA5" i="3"/>
  <c r="AZ5" i="3"/>
  <c r="AY5" i="3"/>
  <c r="AX5" i="3"/>
  <c r="AW5" i="3"/>
  <c r="AV5" i="3"/>
  <c r="AU5" i="3"/>
  <c r="AT5" i="3"/>
  <c r="AS5" i="3"/>
  <c r="AR5" i="3"/>
  <c r="AQ5" i="3"/>
  <c r="AP5" i="3"/>
  <c r="AO5" i="3"/>
  <c r="AN5" i="3"/>
  <c r="AM5" i="3"/>
  <c r="AL5" i="3"/>
  <c r="AK5" i="3"/>
  <c r="AJ5" i="3"/>
  <c r="AI5" i="3"/>
  <c r="AH5" i="3"/>
  <c r="AG5" i="3"/>
  <c r="AF5" i="3"/>
  <c r="AE5" i="3"/>
  <c r="AD5" i="3"/>
  <c r="AC5" i="3"/>
  <c r="AB5" i="3"/>
  <c r="AA5" i="3"/>
  <c r="Z5" i="3"/>
  <c r="V49" i="5"/>
  <c r="T49" i="5"/>
  <c r="R49" i="5"/>
  <c r="P49" i="5"/>
  <c r="N49" i="5"/>
  <c r="L49" i="5"/>
  <c r="J49" i="5"/>
  <c r="H49" i="5"/>
  <c r="F49" i="5"/>
  <c r="T50" i="5"/>
  <c r="R50" i="5"/>
  <c r="P50" i="5"/>
  <c r="N50" i="5"/>
  <c r="L50" i="5"/>
  <c r="J50" i="5"/>
  <c r="H50" i="5"/>
  <c r="F50" i="5"/>
  <c r="T51" i="5"/>
  <c r="R51" i="5"/>
  <c r="P51" i="5"/>
  <c r="N51" i="5"/>
  <c r="L51" i="5"/>
  <c r="J51" i="5"/>
  <c r="H51" i="5"/>
  <c r="F51" i="5"/>
  <c r="T52" i="5"/>
  <c r="R52" i="5"/>
  <c r="P52" i="5"/>
  <c r="L52" i="5"/>
  <c r="J52" i="5"/>
  <c r="H52" i="5"/>
  <c r="R53" i="5"/>
  <c r="J53" i="5"/>
  <c r="V54" i="5"/>
  <c r="T54" i="5"/>
  <c r="R54" i="5"/>
  <c r="P54" i="5"/>
  <c r="N54" i="5"/>
  <c r="L54" i="5"/>
  <c r="J54" i="5"/>
  <c r="H54" i="5"/>
  <c r="F54" i="5"/>
  <c r="V55" i="5"/>
  <c r="T55" i="5"/>
  <c r="R55" i="5"/>
  <c r="P55" i="5"/>
  <c r="N55" i="5"/>
  <c r="L55" i="5"/>
  <c r="J55" i="5"/>
  <c r="H55" i="5"/>
  <c r="F55" i="5"/>
  <c r="V48" i="5"/>
  <c r="P48" i="5"/>
  <c r="R48" i="5"/>
  <c r="T48" i="5"/>
  <c r="N48" i="5"/>
  <c r="F48" i="5"/>
  <c r="H48" i="5"/>
  <c r="J48" i="5"/>
  <c r="L48" i="5"/>
  <c r="D45" i="5"/>
  <c r="P45" i="5"/>
  <c r="R45" i="5"/>
  <c r="T45" i="5"/>
  <c r="V45" i="5"/>
  <c r="N45" i="5"/>
  <c r="F45" i="5"/>
  <c r="H45" i="5"/>
  <c r="J45" i="5"/>
  <c r="L45" i="5"/>
  <c r="J201" i="3" l="1"/>
  <c r="J307" i="3"/>
  <c r="J315" i="3"/>
  <c r="J427" i="3"/>
  <c r="J435" i="3"/>
  <c r="J673" i="3"/>
  <c r="J487" i="3"/>
  <c r="U109" i="13"/>
  <c r="AK94" i="13"/>
  <c r="X96" i="13"/>
  <c r="Y99" i="13"/>
  <c r="AL99" i="13" s="1"/>
  <c r="U99" i="13"/>
  <c r="V104" i="13"/>
  <c r="W105" i="13"/>
  <c r="J163" i="3"/>
  <c r="K163" i="3" s="1"/>
  <c r="J172" i="3"/>
  <c r="J281" i="3"/>
  <c r="J289" i="3"/>
  <c r="J401" i="3"/>
  <c r="K401" i="3" s="1"/>
  <c r="J409" i="3"/>
  <c r="J524" i="3"/>
  <c r="Y108" i="13"/>
  <c r="AB109" i="13"/>
  <c r="AL109" i="13" s="1"/>
  <c r="AJ95" i="13"/>
  <c r="Y95" i="13"/>
  <c r="V97" i="13"/>
  <c r="AB99" i="13"/>
  <c r="Z100" i="13"/>
  <c r="AI101" i="13"/>
  <c r="S101" i="13"/>
  <c r="AJ105" i="13"/>
  <c r="J218" i="3"/>
  <c r="J367" i="3"/>
  <c r="J375" i="3"/>
  <c r="J461" i="3"/>
  <c r="K461" i="3" s="1"/>
  <c r="J469" i="3"/>
  <c r="J622" i="3"/>
  <c r="J733" i="3"/>
  <c r="K733" i="3" s="1"/>
  <c r="J742" i="3"/>
  <c r="K742" i="3" s="1"/>
  <c r="J495" i="3"/>
  <c r="T108" i="13"/>
  <c r="AI94" i="13"/>
  <c r="S94" i="13"/>
  <c r="AL94" i="13" s="1"/>
  <c r="T95" i="13"/>
  <c r="AK96" i="13"/>
  <c r="AJ98" i="13"/>
  <c r="T98" i="13"/>
  <c r="AL98" i="13" s="1"/>
  <c r="Y102" i="13"/>
  <c r="U102" i="13"/>
  <c r="X104" i="13"/>
  <c r="AK105" i="13"/>
  <c r="J98" i="3"/>
  <c r="K98" i="3" s="1"/>
  <c r="K699" i="3"/>
  <c r="K707" i="3"/>
  <c r="J793" i="3"/>
  <c r="K793" i="3" s="1"/>
  <c r="K409" i="3"/>
  <c r="J464" i="3"/>
  <c r="K464" i="3" s="1"/>
  <c r="J527" i="3"/>
  <c r="J22" i="3"/>
  <c r="K22" i="3" s="1"/>
  <c r="J103" i="3"/>
  <c r="J491" i="3"/>
  <c r="K491" i="3" s="1"/>
  <c r="J554" i="3"/>
  <c r="K554" i="3" s="1"/>
  <c r="J609" i="3"/>
  <c r="K609" i="3" s="1"/>
  <c r="J617" i="3"/>
  <c r="K617" i="3" s="1"/>
  <c r="J643" i="3"/>
  <c r="K643" i="3" s="1"/>
  <c r="J652" i="3"/>
  <c r="K652" i="3" s="1"/>
  <c r="J677" i="3"/>
  <c r="K677" i="3" s="1"/>
  <c r="J763" i="3"/>
  <c r="K763" i="3" s="1"/>
  <c r="J789" i="3"/>
  <c r="K789" i="3" s="1"/>
  <c r="J797" i="3"/>
  <c r="K797" i="3" s="1"/>
  <c r="J823" i="3"/>
  <c r="K823" i="3" s="1"/>
  <c r="J82" i="3"/>
  <c r="K82" i="3" s="1"/>
  <c r="K17" i="3"/>
  <c r="J71" i="3"/>
  <c r="K71" i="3" s="1"/>
  <c r="J489" i="3"/>
  <c r="J552" i="3"/>
  <c r="K552" i="3" s="1"/>
  <c r="J589" i="3"/>
  <c r="K589" i="3" s="1"/>
  <c r="J761" i="3"/>
  <c r="K761" i="3" s="1"/>
  <c r="K821" i="3"/>
  <c r="J592" i="3"/>
  <c r="K592" i="3" s="1"/>
  <c r="K493" i="3"/>
  <c r="J465" i="3"/>
  <c r="K465" i="3" s="1"/>
  <c r="K349" i="3"/>
  <c r="J344" i="3"/>
  <c r="K344" i="3" s="1"/>
  <c r="K315" i="3"/>
  <c r="J310" i="3"/>
  <c r="K310" i="3" s="1"/>
  <c r="J318" i="3"/>
  <c r="K318" i="3" s="1"/>
  <c r="J198" i="3"/>
  <c r="K201" i="3"/>
  <c r="K172" i="3"/>
  <c r="K140" i="3"/>
  <c r="J77" i="3"/>
  <c r="J759" i="3"/>
  <c r="K759" i="3" s="1"/>
  <c r="J767" i="3"/>
  <c r="K767" i="3" s="1"/>
  <c r="K739" i="3"/>
  <c r="J736" i="3"/>
  <c r="K736" i="3" s="1"/>
  <c r="J682" i="3"/>
  <c r="K682" i="3" s="1"/>
  <c r="J674" i="3"/>
  <c r="K674" i="3" s="1"/>
  <c r="J639" i="3"/>
  <c r="K639" i="3" s="1"/>
  <c r="J647" i="3"/>
  <c r="K647" i="3" s="1"/>
  <c r="J614" i="3"/>
  <c r="K614" i="3" s="1"/>
  <c r="K587" i="3"/>
  <c r="J558" i="3"/>
  <c r="K527" i="3"/>
  <c r="J519" i="3"/>
  <c r="K519" i="3" s="1"/>
  <c r="J496" i="3"/>
  <c r="J368" i="3"/>
  <c r="K368" i="3" s="1"/>
  <c r="K341" i="3"/>
  <c r="J319" i="3"/>
  <c r="K319" i="3" s="1"/>
  <c r="K229" i="3"/>
  <c r="J197" i="3"/>
  <c r="K189" i="3"/>
  <c r="J195" i="3"/>
  <c r="K195" i="3" s="1"/>
  <c r="J129" i="3"/>
  <c r="K129" i="3" s="1"/>
  <c r="J99" i="3"/>
  <c r="K99" i="3" s="1"/>
  <c r="J112" i="3"/>
  <c r="K112" i="3" s="1"/>
  <c r="J76" i="3"/>
  <c r="J78" i="3"/>
  <c r="J73" i="3"/>
  <c r="K73" i="3" s="1"/>
  <c r="J553" i="3"/>
  <c r="K553" i="3" s="1"/>
  <c r="K367" i="3"/>
  <c r="J697" i="3"/>
  <c r="K697" i="3" s="1"/>
  <c r="J791" i="3"/>
  <c r="K791" i="3" s="1"/>
  <c r="J679" i="3"/>
  <c r="K679" i="3" s="1"/>
  <c r="J701" i="3"/>
  <c r="K701" i="3" s="1"/>
  <c r="J70" i="3"/>
  <c r="K70" i="3" s="1"/>
  <c r="J308" i="3"/>
  <c r="K308" i="3" s="1"/>
  <c r="J102" i="3"/>
  <c r="K102" i="3" s="1"/>
  <c r="J316" i="3"/>
  <c r="K316" i="3" s="1"/>
  <c r="J462" i="3"/>
  <c r="K462" i="3" s="1"/>
  <c r="J727" i="3"/>
  <c r="K727" i="3" s="1"/>
  <c r="J517" i="3"/>
  <c r="K517" i="3" s="1"/>
  <c r="J10" i="3"/>
  <c r="K10" i="3" s="1"/>
  <c r="J18" i="3"/>
  <c r="K18" i="3" s="1"/>
  <c r="J44" i="3"/>
  <c r="K44" i="3" s="1"/>
  <c r="J376" i="3"/>
  <c r="K376" i="3" s="1"/>
  <c r="J502" i="3"/>
  <c r="K502" i="3" s="1"/>
  <c r="J412" i="3"/>
  <c r="K412" i="3" s="1"/>
  <c r="J343" i="3"/>
  <c r="K343" i="3" s="1"/>
  <c r="J370" i="3"/>
  <c r="K370" i="3" s="1"/>
  <c r="J404" i="3"/>
  <c r="K404" i="3" s="1"/>
  <c r="J430" i="3"/>
  <c r="K430" i="3" s="1"/>
  <c r="J649" i="3"/>
  <c r="K649" i="3" s="1"/>
  <c r="J352" i="3"/>
  <c r="K352" i="3" s="1"/>
  <c r="J38" i="3"/>
  <c r="K38" i="3" s="1"/>
  <c r="J591" i="3"/>
  <c r="K591" i="3" s="1"/>
  <c r="J616" i="3"/>
  <c r="K616" i="3" s="1"/>
  <c r="J651" i="3"/>
  <c r="K651" i="3" s="1"/>
  <c r="J67" i="3"/>
  <c r="K67" i="3" s="1"/>
  <c r="J187" i="3"/>
  <c r="J709" i="3"/>
  <c r="K709" i="3" s="1"/>
  <c r="J403" i="3"/>
  <c r="K403" i="3" s="1"/>
  <c r="J429" i="3"/>
  <c r="K429" i="3" s="1"/>
  <c r="J501" i="3"/>
  <c r="K501" i="3" s="1"/>
  <c r="J676" i="3"/>
  <c r="K676" i="3" s="1"/>
  <c r="J702" i="3"/>
  <c r="K702" i="3" s="1"/>
  <c r="J437" i="3"/>
  <c r="K437" i="3" s="1"/>
  <c r="J608" i="3"/>
  <c r="K608" i="3" s="1"/>
  <c r="J249" i="3"/>
  <c r="K249" i="3" s="1"/>
  <c r="J581" i="3"/>
  <c r="K581" i="3" s="1"/>
  <c r="J667" i="3"/>
  <c r="K667" i="3" s="1"/>
  <c r="J711" i="3"/>
  <c r="K711" i="3" s="1"/>
  <c r="J788" i="3"/>
  <c r="K788" i="3" s="1"/>
  <c r="J822" i="3"/>
  <c r="K822" i="3" s="1"/>
  <c r="J9" i="3"/>
  <c r="K9" i="3" s="1"/>
  <c r="J137" i="3"/>
  <c r="K137" i="3" s="1"/>
  <c r="J257" i="3"/>
  <c r="K257" i="3" s="1"/>
  <c r="J11" i="3"/>
  <c r="K11" i="3" s="1"/>
  <c r="J19" i="3"/>
  <c r="K19" i="3" s="1"/>
  <c r="J37" i="3"/>
  <c r="K37" i="3" s="1"/>
  <c r="J45" i="3"/>
  <c r="K45" i="3" s="1"/>
  <c r="J75" i="3"/>
  <c r="J105" i="3"/>
  <c r="K105" i="3" s="1"/>
  <c r="J134" i="3"/>
  <c r="K134" i="3" s="1"/>
  <c r="J157" i="3"/>
  <c r="K157" i="3" s="1"/>
  <c r="J165" i="3"/>
  <c r="K165" i="3" s="1"/>
  <c r="J191" i="3"/>
  <c r="J412" i="13"/>
  <c r="T128" i="13" s="1"/>
  <c r="T106" i="13"/>
  <c r="J337" i="13"/>
  <c r="U122" i="13" s="1"/>
  <c r="U103" i="13"/>
  <c r="J214" i="13"/>
  <c r="W128" i="13" s="1"/>
  <c r="W106" i="13"/>
  <c r="J223" i="13"/>
  <c r="X116" i="13" s="1"/>
  <c r="X97" i="13"/>
  <c r="J244" i="13"/>
  <c r="Y119" i="13" s="1"/>
  <c r="Y100" i="13"/>
  <c r="J247" i="13"/>
  <c r="Y122" i="13" s="1"/>
  <c r="Y103" i="13"/>
  <c r="J430" i="13"/>
  <c r="AA128" i="13" s="1"/>
  <c r="AA106" i="13"/>
  <c r="J388" i="13"/>
  <c r="AB119" i="13" s="1"/>
  <c r="AB100" i="13"/>
  <c r="J391" i="13"/>
  <c r="AB122" i="13" s="1"/>
  <c r="AB103" i="13"/>
  <c r="J376" i="13"/>
  <c r="AJ128" i="13" s="1"/>
  <c r="AJ106" i="13"/>
  <c r="J300" i="13"/>
  <c r="AK121" i="13" s="1"/>
  <c r="AL121" i="13" s="1"/>
  <c r="AK102" i="13"/>
  <c r="K435" i="3"/>
  <c r="J579" i="3"/>
  <c r="K579" i="3" s="1"/>
  <c r="J12" i="3"/>
  <c r="K12" i="3" s="1"/>
  <c r="J16" i="3"/>
  <c r="K16" i="3" s="1"/>
  <c r="J21" i="3"/>
  <c r="K21" i="3" s="1"/>
  <c r="J42" i="3"/>
  <c r="K42" i="3" s="1"/>
  <c r="J51" i="3"/>
  <c r="K51" i="3" s="1"/>
  <c r="J68" i="3"/>
  <c r="K68" i="3" s="1"/>
  <c r="J131" i="3"/>
  <c r="K131" i="3" s="1"/>
  <c r="J162" i="3"/>
  <c r="K162" i="3" s="1"/>
  <c r="J171" i="3"/>
  <c r="K171" i="3" s="1"/>
  <c r="J188" i="3"/>
  <c r="K188" i="3" s="1"/>
  <c r="J192" i="3"/>
  <c r="K192" i="3" s="1"/>
  <c r="J217" i="3"/>
  <c r="J221" i="3"/>
  <c r="J358" i="13"/>
  <c r="S128" i="13" s="1"/>
  <c r="S106" i="13"/>
  <c r="J406" i="13"/>
  <c r="T119" i="13" s="1"/>
  <c r="T100" i="13"/>
  <c r="J409" i="13"/>
  <c r="T122" i="13" s="1"/>
  <c r="T103" i="13"/>
  <c r="J205" i="13"/>
  <c r="W116" i="13" s="1"/>
  <c r="W97" i="13"/>
  <c r="AL97" i="13" s="1"/>
  <c r="J211" i="13"/>
  <c r="W122" i="13" s="1"/>
  <c r="W103" i="13"/>
  <c r="J232" i="13"/>
  <c r="X128" i="13" s="1"/>
  <c r="X106" i="13"/>
  <c r="J241" i="13"/>
  <c r="Y116" i="13" s="1"/>
  <c r="Y97" i="13"/>
  <c r="J424" i="13"/>
  <c r="AA119" i="13" s="1"/>
  <c r="AA100" i="13"/>
  <c r="J427" i="13"/>
  <c r="AA122" i="13" s="1"/>
  <c r="AA103" i="13"/>
  <c r="J286" i="13"/>
  <c r="AI128" i="13" s="1"/>
  <c r="AI106" i="13"/>
  <c r="J370" i="13"/>
  <c r="AJ119" i="13" s="1"/>
  <c r="AJ100" i="13"/>
  <c r="J373" i="13"/>
  <c r="AJ122" i="13" s="1"/>
  <c r="AJ103" i="13"/>
  <c r="J13" i="3"/>
  <c r="K13" i="3" s="1"/>
  <c r="J39" i="3"/>
  <c r="K39" i="3" s="1"/>
  <c r="J47" i="3"/>
  <c r="K47" i="3" s="1"/>
  <c r="J69" i="3"/>
  <c r="K69" i="3" s="1"/>
  <c r="J81" i="3"/>
  <c r="K81" i="3" s="1"/>
  <c r="J111" i="3"/>
  <c r="K111" i="3" s="1"/>
  <c r="J128" i="3"/>
  <c r="K128" i="3" s="1"/>
  <c r="J136" i="3"/>
  <c r="K136" i="3" s="1"/>
  <c r="J142" i="3"/>
  <c r="K142" i="3" s="1"/>
  <c r="J159" i="3"/>
  <c r="K159" i="3" s="1"/>
  <c r="J167" i="3"/>
  <c r="K167" i="3" s="1"/>
  <c r="J193" i="3"/>
  <c r="K193" i="3" s="1"/>
  <c r="J222" i="3"/>
  <c r="K222" i="3" s="1"/>
  <c r="J251" i="3"/>
  <c r="K251" i="3" s="1"/>
  <c r="J259" i="3"/>
  <c r="K259" i="3" s="1"/>
  <c r="J277" i="3"/>
  <c r="K277" i="3" s="1"/>
  <c r="J285" i="3"/>
  <c r="K285" i="3" s="1"/>
  <c r="J311" i="3"/>
  <c r="K311" i="3" s="1"/>
  <c r="J337" i="3"/>
  <c r="K337" i="3" s="1"/>
  <c r="J345" i="3"/>
  <c r="K345" i="3" s="1"/>
  <c r="J379" i="3"/>
  <c r="K379" i="3" s="1"/>
  <c r="J457" i="3"/>
  <c r="K457" i="3" s="1"/>
  <c r="J528" i="3"/>
  <c r="K528" i="3" s="1"/>
  <c r="J583" i="3"/>
  <c r="K583" i="3" s="1"/>
  <c r="J737" i="3"/>
  <c r="K737" i="3" s="1"/>
  <c r="J772" i="3"/>
  <c r="K772" i="3" s="1"/>
  <c r="J832" i="3"/>
  <c r="K832" i="3" s="1"/>
  <c r="AK104" i="13"/>
  <c r="J352" i="13"/>
  <c r="S119" i="13" s="1"/>
  <c r="S100" i="13"/>
  <c r="J355" i="13"/>
  <c r="S122" i="13" s="1"/>
  <c r="AL122" i="13" s="1"/>
  <c r="S103" i="13"/>
  <c r="AL103" i="13" s="1"/>
  <c r="J229" i="13"/>
  <c r="X122" i="13" s="1"/>
  <c r="X103" i="13"/>
  <c r="J322" i="13"/>
  <c r="AC128" i="13" s="1"/>
  <c r="AC106" i="13"/>
  <c r="K281" i="3"/>
  <c r="K289" i="3"/>
  <c r="K427" i="3"/>
  <c r="K433" i="3"/>
  <c r="J613" i="3"/>
  <c r="K613" i="3" s="1"/>
  <c r="J14" i="3"/>
  <c r="K14" i="3" s="1"/>
  <c r="J40" i="3"/>
  <c r="K40" i="3" s="1"/>
  <c r="J48" i="3"/>
  <c r="K48" i="3" s="1"/>
  <c r="J133" i="3"/>
  <c r="K133" i="3" s="1"/>
  <c r="J164" i="3"/>
  <c r="K164" i="3" s="1"/>
  <c r="J202" i="3"/>
  <c r="K202" i="3" s="1"/>
  <c r="J219" i="3"/>
  <c r="K219" i="3" s="1"/>
  <c r="J223" i="3"/>
  <c r="J231" i="3"/>
  <c r="K231" i="3" s="1"/>
  <c r="J340" i="13"/>
  <c r="U128" i="13" s="1"/>
  <c r="U106" i="13"/>
  <c r="J250" i="13"/>
  <c r="Y128" i="13" s="1"/>
  <c r="Y106" i="13"/>
  <c r="J394" i="13"/>
  <c r="AB128" i="13" s="1"/>
  <c r="AB106" i="13"/>
  <c r="J319" i="13"/>
  <c r="AC122" i="13" s="1"/>
  <c r="AC103" i="13"/>
  <c r="J248" i="3"/>
  <c r="K248" i="3" s="1"/>
  <c r="J252" i="3"/>
  <c r="K252" i="3" s="1"/>
  <c r="J256" i="3"/>
  <c r="K256" i="3" s="1"/>
  <c r="J261" i="3"/>
  <c r="K261" i="3" s="1"/>
  <c r="J282" i="3"/>
  <c r="K282" i="3" s="1"/>
  <c r="J291" i="3"/>
  <c r="K291" i="3" s="1"/>
  <c r="J342" i="3"/>
  <c r="K342" i="3" s="1"/>
  <c r="J351" i="3"/>
  <c r="K351" i="3" s="1"/>
  <c r="J372" i="3"/>
  <c r="K372" i="3" s="1"/>
  <c r="J381" i="3"/>
  <c r="K381" i="3" s="1"/>
  <c r="J398" i="3"/>
  <c r="K398" i="3" s="1"/>
  <c r="J402" i="3"/>
  <c r="K402" i="3" s="1"/>
  <c r="J406" i="3"/>
  <c r="K406" i="3" s="1"/>
  <c r="J411" i="3"/>
  <c r="K411" i="3" s="1"/>
  <c r="J428" i="3"/>
  <c r="K428" i="3" s="1"/>
  <c r="J432" i="3"/>
  <c r="K432" i="3" s="1"/>
  <c r="J436" i="3"/>
  <c r="K436" i="3" s="1"/>
  <c r="J441" i="3"/>
  <c r="K441" i="3" s="1"/>
  <c r="J471" i="3"/>
  <c r="K471" i="3" s="1"/>
  <c r="J488" i="3"/>
  <c r="K488" i="3" s="1"/>
  <c r="J492" i="3"/>
  <c r="K492" i="3" s="1"/>
  <c r="J499" i="3"/>
  <c r="K499" i="3" s="1"/>
  <c r="J521" i="3"/>
  <c r="K521" i="3" s="1"/>
  <c r="J525" i="3"/>
  <c r="K525" i="3" s="1"/>
  <c r="J529" i="3"/>
  <c r="K529" i="3" s="1"/>
  <c r="J547" i="3"/>
  <c r="J551" i="3"/>
  <c r="K551" i="3" s="1"/>
  <c r="J555" i="3"/>
  <c r="K555" i="3" s="1"/>
  <c r="J580" i="3"/>
  <c r="K580" i="3" s="1"/>
  <c r="J588" i="3"/>
  <c r="K588" i="3" s="1"/>
  <c r="J640" i="3"/>
  <c r="K640" i="3" s="1"/>
  <c r="J648" i="3"/>
  <c r="K648" i="3" s="1"/>
  <c r="J670" i="3"/>
  <c r="K670" i="3" s="1"/>
  <c r="J678" i="3"/>
  <c r="K678" i="3" s="1"/>
  <c r="J700" i="3"/>
  <c r="K700" i="3" s="1"/>
  <c r="J704" i="3"/>
  <c r="K704" i="3" s="1"/>
  <c r="J708" i="3"/>
  <c r="K708" i="3" s="1"/>
  <c r="J730" i="3"/>
  <c r="K730" i="3" s="1"/>
  <c r="J738" i="3"/>
  <c r="K738" i="3" s="1"/>
  <c r="J760" i="3"/>
  <c r="K760" i="3" s="1"/>
  <c r="J768" i="3"/>
  <c r="K768" i="3" s="1"/>
  <c r="J790" i="3"/>
  <c r="K790" i="3" s="1"/>
  <c r="J794" i="3"/>
  <c r="K794" i="3" s="1"/>
  <c r="J798" i="3"/>
  <c r="K798" i="3" s="1"/>
  <c r="J820" i="3"/>
  <c r="K820" i="3" s="1"/>
  <c r="J828" i="3"/>
  <c r="K828" i="3" s="1"/>
  <c r="J232" i="3"/>
  <c r="K232" i="3" s="1"/>
  <c r="J279" i="3"/>
  <c r="K279" i="3" s="1"/>
  <c r="J283" i="3"/>
  <c r="K283" i="3" s="1"/>
  <c r="J287" i="3"/>
  <c r="K287" i="3" s="1"/>
  <c r="J292" i="3"/>
  <c r="K292" i="3" s="1"/>
  <c r="J309" i="3"/>
  <c r="K309" i="3" s="1"/>
  <c r="J313" i="3"/>
  <c r="K313" i="3" s="1"/>
  <c r="J317" i="3"/>
  <c r="K317" i="3" s="1"/>
  <c r="J322" i="3"/>
  <c r="K322" i="3" s="1"/>
  <c r="J339" i="3"/>
  <c r="K339" i="3" s="1"/>
  <c r="J347" i="3"/>
  <c r="K347" i="3" s="1"/>
  <c r="J399" i="3"/>
  <c r="K399" i="3" s="1"/>
  <c r="J407" i="3"/>
  <c r="K407" i="3" s="1"/>
  <c r="J459" i="3"/>
  <c r="K459" i="3" s="1"/>
  <c r="J463" i="3"/>
  <c r="K463" i="3" s="1"/>
  <c r="J467" i="3"/>
  <c r="K467" i="3" s="1"/>
  <c r="J548" i="3"/>
  <c r="K548" i="3" s="1"/>
  <c r="J577" i="3"/>
  <c r="K577" i="3" s="1"/>
  <c r="J585" i="3"/>
  <c r="K585" i="3" s="1"/>
  <c r="J607" i="3"/>
  <c r="K607" i="3" s="1"/>
  <c r="J611" i="3"/>
  <c r="K611" i="3" s="1"/>
  <c r="J615" i="3"/>
  <c r="K615" i="3" s="1"/>
  <c r="J619" i="3"/>
  <c r="K619" i="3" s="1"/>
  <c r="J637" i="3"/>
  <c r="K637" i="3" s="1"/>
  <c r="J645" i="3"/>
  <c r="K645" i="3" s="1"/>
  <c r="J705" i="3"/>
  <c r="K705" i="3" s="1"/>
  <c r="J735" i="3"/>
  <c r="K735" i="3" s="1"/>
  <c r="J769" i="3"/>
  <c r="K769" i="3" s="1"/>
  <c r="J817" i="3"/>
  <c r="K817" i="3" s="1"/>
  <c r="J825" i="3"/>
  <c r="K825" i="3" s="1"/>
  <c r="J829" i="3"/>
  <c r="K829" i="3" s="1"/>
  <c r="AL102" i="13"/>
  <c r="J498" i="3"/>
  <c r="J108" i="3"/>
  <c r="J557" i="3"/>
  <c r="J227" i="3"/>
  <c r="J107" i="3"/>
  <c r="K107" i="3" s="1"/>
  <c r="J556" i="3"/>
  <c r="J226" i="3"/>
  <c r="J106" i="3"/>
  <c r="J101" i="3"/>
  <c r="K101" i="3" s="1"/>
  <c r="J228" i="3"/>
  <c r="J225" i="3"/>
  <c r="J254" i="3"/>
  <c r="K254" i="3" s="1"/>
  <c r="J314" i="3"/>
  <c r="K314" i="3" s="1"/>
  <c r="J348" i="3"/>
  <c r="K348" i="3" s="1"/>
  <c r="J374" i="3"/>
  <c r="K374" i="3" s="1"/>
  <c r="J378" i="3"/>
  <c r="K378" i="3" s="1"/>
  <c r="J434" i="3"/>
  <c r="K434" i="3" s="1"/>
  <c r="J438" i="3"/>
  <c r="K438" i="3" s="1"/>
  <c r="J460" i="3"/>
  <c r="K460" i="3" s="1"/>
  <c r="J468" i="3"/>
  <c r="K468" i="3" s="1"/>
  <c r="J490" i="3"/>
  <c r="K490" i="3" s="1"/>
  <c r="J494" i="3"/>
  <c r="K494" i="3" s="1"/>
  <c r="J523" i="3"/>
  <c r="K523" i="3" s="1"/>
  <c r="J561" i="3"/>
  <c r="K561" i="3" s="1"/>
  <c r="J612" i="3"/>
  <c r="K612" i="3" s="1"/>
  <c r="J621" i="3"/>
  <c r="K621" i="3" s="1"/>
  <c r="J642" i="3"/>
  <c r="K642" i="3" s="1"/>
  <c r="J646" i="3"/>
  <c r="K646" i="3" s="1"/>
  <c r="J668" i="3"/>
  <c r="K668" i="3" s="1"/>
  <c r="J672" i="3"/>
  <c r="K672" i="3" s="1"/>
  <c r="J728" i="3"/>
  <c r="K728" i="3" s="1"/>
  <c r="J732" i="3"/>
  <c r="K732" i="3" s="1"/>
  <c r="J741" i="3"/>
  <c r="K741" i="3" s="1"/>
  <c r="J758" i="3"/>
  <c r="K758" i="3" s="1"/>
  <c r="J766" i="3"/>
  <c r="K766" i="3" s="1"/>
  <c r="J792" i="3"/>
  <c r="K792" i="3" s="1"/>
  <c r="J801" i="3"/>
  <c r="K801" i="3" s="1"/>
  <c r="AL95" i="13"/>
  <c r="J160" i="3"/>
  <c r="K160" i="3" s="1"/>
  <c r="J224" i="3"/>
  <c r="K224" i="3" s="1"/>
  <c r="J280" i="3"/>
  <c r="K280" i="3" s="1"/>
  <c r="J8" i="3"/>
  <c r="K8" i="3" s="1"/>
  <c r="J377" i="3"/>
  <c r="K377" i="3" s="1"/>
  <c r="K487" i="3"/>
  <c r="J526" i="3"/>
  <c r="K526" i="3" s="1"/>
  <c r="J641" i="3"/>
  <c r="K641" i="3" s="1"/>
  <c r="J795" i="3"/>
  <c r="K795" i="3" s="1"/>
  <c r="J818" i="3"/>
  <c r="K818" i="3" s="1"/>
  <c r="J127" i="3"/>
  <c r="K127" i="3" s="1"/>
  <c r="J764" i="3"/>
  <c r="K764" i="3" s="1"/>
  <c r="J675" i="3"/>
  <c r="K675" i="3" s="1"/>
  <c r="J373" i="3"/>
  <c r="K373" i="3" s="1"/>
  <c r="J757" i="3"/>
  <c r="K757" i="3" s="1"/>
  <c r="J253" i="3"/>
  <c r="K253" i="3" s="1"/>
  <c r="J369" i="3"/>
  <c r="K369" i="3" s="1"/>
  <c r="J518" i="3"/>
  <c r="K518" i="3" s="1"/>
  <c r="J531" i="3"/>
  <c r="K531" i="3" s="1"/>
  <c r="J284" i="3"/>
  <c r="K284" i="3" s="1"/>
  <c r="J250" i="3"/>
  <c r="K250" i="3" s="1"/>
  <c r="J196" i="3"/>
  <c r="J46" i="3"/>
  <c r="K46" i="3" s="1"/>
  <c r="J72" i="3"/>
  <c r="K72" i="3" s="1"/>
  <c r="J97" i="3"/>
  <c r="K97" i="3" s="1"/>
  <c r="J79" i="3"/>
  <c r="K79" i="3" s="1"/>
  <c r="J135" i="3"/>
  <c r="K135" i="3" s="1"/>
  <c r="J168" i="3"/>
  <c r="K168" i="3" s="1"/>
  <c r="J288" i="3"/>
  <c r="K288" i="3" s="1"/>
  <c r="J382" i="3"/>
  <c r="K382" i="3" s="1"/>
  <c r="J442" i="3"/>
  <c r="K442" i="3" s="1"/>
  <c r="J826" i="3"/>
  <c r="K826" i="3" s="1"/>
  <c r="J161" i="3"/>
  <c r="K161" i="3" s="1"/>
  <c r="J559" i="3"/>
  <c r="K559" i="3" s="1"/>
  <c r="J522" i="3"/>
  <c r="K522" i="3" s="1"/>
  <c r="J578" i="3"/>
  <c r="K578" i="3" s="1"/>
  <c r="J765" i="3"/>
  <c r="K765" i="3" s="1"/>
  <c r="J109" i="3"/>
  <c r="K109" i="3" s="1"/>
  <c r="J497" i="3"/>
  <c r="J586" i="3"/>
  <c r="K586" i="3" s="1"/>
  <c r="J262" i="3"/>
  <c r="K262" i="3" s="1"/>
  <c r="J671" i="3"/>
  <c r="K671" i="3" s="1"/>
  <c r="J731" i="3"/>
  <c r="K731" i="3" s="1"/>
  <c r="J799" i="3"/>
  <c r="K799" i="3" s="1"/>
  <c r="J831" i="3"/>
  <c r="K831" i="3" s="1"/>
  <c r="J169" i="3"/>
  <c r="K169" i="3" s="1"/>
  <c r="J258" i="3"/>
  <c r="K258" i="3" s="1"/>
  <c r="J582" i="3"/>
  <c r="K582" i="3" s="1"/>
  <c r="J787" i="3"/>
  <c r="K787" i="3" s="1"/>
  <c r="J796" i="3"/>
  <c r="K796" i="3" s="1"/>
  <c r="J472" i="3"/>
  <c r="K472" i="3" s="1"/>
  <c r="J43" i="3"/>
  <c r="K43" i="3" s="1"/>
  <c r="J199" i="3"/>
  <c r="K199" i="3" s="1"/>
  <c r="J532" i="3"/>
  <c r="K532" i="3" s="1"/>
  <c r="J638" i="3"/>
  <c r="K638" i="3" s="1"/>
  <c r="J698" i="3"/>
  <c r="K698" i="3" s="1"/>
  <c r="AL101" i="13"/>
  <c r="AL114" i="13"/>
  <c r="K495" i="3"/>
  <c r="J138" i="3"/>
  <c r="K138" i="3" s="1"/>
  <c r="J190" i="3"/>
  <c r="K190" i="3" s="1"/>
  <c r="J734" i="3"/>
  <c r="K734" i="3" s="1"/>
  <c r="AL126" i="13"/>
  <c r="J247" i="3"/>
  <c r="K247" i="3" s="1"/>
  <c r="J255" i="3"/>
  <c r="K255" i="3" s="1"/>
  <c r="J562" i="3"/>
  <c r="K562" i="3" s="1"/>
  <c r="J802" i="3"/>
  <c r="K802" i="3" s="1"/>
  <c r="J819" i="3"/>
  <c r="K819" i="3" s="1"/>
  <c r="J827" i="3"/>
  <c r="K827" i="3" s="1"/>
  <c r="J52" i="3"/>
  <c r="K52" i="3" s="1"/>
  <c r="J340" i="3"/>
  <c r="K340" i="3" s="1"/>
  <c r="J400" i="3"/>
  <c r="K400" i="3" s="1"/>
  <c r="J549" i="3"/>
  <c r="K549" i="3" s="1"/>
  <c r="J681" i="3"/>
  <c r="K681" i="3" s="1"/>
  <c r="J706" i="3"/>
  <c r="K706" i="3" s="1"/>
  <c r="K218" i="3"/>
  <c r="K469" i="3"/>
  <c r="K550" i="3"/>
  <c r="K622" i="3"/>
  <c r="J15" i="3"/>
  <c r="K15" i="3" s="1"/>
  <c r="J41" i="3"/>
  <c r="K41" i="3" s="1"/>
  <c r="J49" i="3"/>
  <c r="K49" i="3" s="1"/>
  <c r="J194" i="3"/>
  <c r="K194" i="3" s="1"/>
  <c r="J278" i="3"/>
  <c r="K278" i="3" s="1"/>
  <c r="J286" i="3"/>
  <c r="K286" i="3" s="1"/>
  <c r="J312" i="3"/>
  <c r="K312" i="3" s="1"/>
  <c r="J321" i="3"/>
  <c r="K321" i="3" s="1"/>
  <c r="J338" i="3"/>
  <c r="K338" i="3" s="1"/>
  <c r="J346" i="3"/>
  <c r="K346" i="3" s="1"/>
  <c r="J458" i="3"/>
  <c r="K458" i="3" s="1"/>
  <c r="J466" i="3"/>
  <c r="K466" i="3" s="1"/>
  <c r="J584" i="3"/>
  <c r="K584" i="3" s="1"/>
  <c r="J610" i="3"/>
  <c r="K610" i="3" s="1"/>
  <c r="J618" i="3"/>
  <c r="K618" i="3" s="1"/>
  <c r="J644" i="3"/>
  <c r="K644" i="3" s="1"/>
  <c r="J824" i="3"/>
  <c r="K824" i="3" s="1"/>
  <c r="AL113" i="13"/>
  <c r="J130" i="3"/>
  <c r="K130" i="3" s="1"/>
  <c r="J74" i="3"/>
  <c r="K74" i="3" s="1"/>
  <c r="J104" i="3"/>
  <c r="K104" i="3" s="1"/>
  <c r="J371" i="3"/>
  <c r="K371" i="3" s="1"/>
  <c r="J397" i="3"/>
  <c r="K397" i="3" s="1"/>
  <c r="J405" i="3"/>
  <c r="K405" i="3" s="1"/>
  <c r="J431" i="3"/>
  <c r="K431" i="3" s="1"/>
  <c r="J439" i="3"/>
  <c r="K439" i="3" s="1"/>
  <c r="J520" i="3"/>
  <c r="K520" i="3" s="1"/>
  <c r="J669" i="3"/>
  <c r="K669" i="3" s="1"/>
  <c r="J703" i="3"/>
  <c r="K703" i="3" s="1"/>
  <c r="J712" i="3"/>
  <c r="K712" i="3" s="1"/>
  <c r="J729" i="3"/>
  <c r="K729" i="3" s="1"/>
  <c r="J220" i="3"/>
  <c r="K220" i="3" s="1"/>
  <c r="J100" i="3"/>
  <c r="K100" i="3" s="1"/>
  <c r="J408" i="3"/>
  <c r="K408" i="3" s="1"/>
  <c r="K307" i="3"/>
  <c r="K375" i="3"/>
  <c r="K489" i="3"/>
  <c r="K524" i="3"/>
  <c r="K673" i="3"/>
  <c r="J132" i="3"/>
  <c r="K132" i="3" s="1"/>
  <c r="J141" i="3"/>
  <c r="K141" i="3" s="1"/>
  <c r="J158" i="3"/>
  <c r="K158" i="3" s="1"/>
  <c r="J166" i="3"/>
  <c r="K166" i="3" s="1"/>
  <c r="J762" i="3"/>
  <c r="K762" i="3" s="1"/>
  <c r="J771" i="3"/>
  <c r="K771" i="3" s="1"/>
  <c r="CP103" i="13"/>
  <c r="CP95" i="13"/>
  <c r="J296" i="13"/>
  <c r="AK117" i="13" s="1"/>
  <c r="AL117" i="13" s="1"/>
  <c r="CP101" i="13"/>
  <c r="CP109" i="13"/>
  <c r="U105" i="13"/>
  <c r="J349" i="13"/>
  <c r="S116" i="13" s="1"/>
  <c r="J357" i="13"/>
  <c r="S124" i="13" s="1"/>
  <c r="J403" i="13"/>
  <c r="T116" i="13" s="1"/>
  <c r="J411" i="13"/>
  <c r="T124" i="13" s="1"/>
  <c r="J331" i="13"/>
  <c r="U116" i="13" s="1"/>
  <c r="J199" i="13"/>
  <c r="V112" i="13" s="1"/>
  <c r="J191" i="13"/>
  <c r="V120" i="13" s="1"/>
  <c r="J217" i="13"/>
  <c r="W112" i="13" s="1"/>
  <c r="J209" i="13"/>
  <c r="W120" i="13" s="1"/>
  <c r="J235" i="13"/>
  <c r="X112" i="13" s="1"/>
  <c r="J227" i="13"/>
  <c r="X120" i="13" s="1"/>
  <c r="J231" i="13"/>
  <c r="X124" i="13" s="1"/>
  <c r="J253" i="13"/>
  <c r="Y112" i="13" s="1"/>
  <c r="J245" i="13"/>
  <c r="Y120" i="13" s="1"/>
  <c r="J249" i="13"/>
  <c r="Y124" i="13" s="1"/>
  <c r="J259" i="13"/>
  <c r="Z116" i="13" s="1"/>
  <c r="J267" i="13"/>
  <c r="Z124" i="13" s="1"/>
  <c r="J421" i="13"/>
  <c r="AA116" i="13" s="1"/>
  <c r="J429" i="13"/>
  <c r="AA124" i="13" s="1"/>
  <c r="J385" i="13"/>
  <c r="AB116" i="13" s="1"/>
  <c r="J313" i="13"/>
  <c r="AC116" i="13" s="1"/>
  <c r="J277" i="13"/>
  <c r="AI116" i="13" s="1"/>
  <c r="J285" i="13"/>
  <c r="AI124" i="13" s="1"/>
  <c r="J367" i="13"/>
  <c r="AJ116" i="13" s="1"/>
  <c r="J297" i="13"/>
  <c r="AK118" i="13" s="1"/>
  <c r="AL118" i="13" s="1"/>
  <c r="J306" i="13"/>
  <c r="AK127" i="13" s="1"/>
  <c r="J298" i="13"/>
  <c r="AK119" i="13" s="1"/>
  <c r="CP96" i="13"/>
  <c r="CP99" i="13"/>
  <c r="AC108" i="13"/>
  <c r="U108" i="13"/>
  <c r="AL108" i="13" s="1"/>
  <c r="Y96" i="13"/>
  <c r="AL96" i="13" s="1"/>
  <c r="AC100" i="13"/>
  <c r="U100" i="13"/>
  <c r="AB104" i="13"/>
  <c r="AJ104" i="13"/>
  <c r="J348" i="13"/>
  <c r="S115" i="13" s="1"/>
  <c r="J356" i="13"/>
  <c r="S123" i="13" s="1"/>
  <c r="J402" i="13"/>
  <c r="T115" i="13" s="1"/>
  <c r="J410" i="13"/>
  <c r="T123" i="13" s="1"/>
  <c r="J198" i="13"/>
  <c r="V127" i="13" s="1"/>
  <c r="J190" i="13"/>
  <c r="V119" i="13" s="1"/>
  <c r="J216" i="13"/>
  <c r="W127" i="13" s="1"/>
  <c r="J208" i="13"/>
  <c r="W119" i="13" s="1"/>
  <c r="J234" i="13"/>
  <c r="X127" i="13" s="1"/>
  <c r="J226" i="13"/>
  <c r="X119" i="13" s="1"/>
  <c r="J248" i="13"/>
  <c r="Y123" i="13" s="1"/>
  <c r="J258" i="13"/>
  <c r="Z115" i="13" s="1"/>
  <c r="J266" i="13"/>
  <c r="Z123" i="13" s="1"/>
  <c r="J420" i="13"/>
  <c r="AA115" i="13" s="1"/>
  <c r="J428" i="13"/>
  <c r="AA123" i="13" s="1"/>
  <c r="J384" i="13"/>
  <c r="AB115" i="13" s="1"/>
  <c r="J276" i="13"/>
  <c r="AI115" i="13" s="1"/>
  <c r="J284" i="13"/>
  <c r="AI123" i="13" s="1"/>
  <c r="J366" i="13"/>
  <c r="AJ115" i="13" s="1"/>
  <c r="CP94" i="13"/>
  <c r="CP100" i="13"/>
  <c r="AL112" i="13" l="1"/>
  <c r="K558" i="3"/>
  <c r="K198" i="3"/>
  <c r="K496" i="3"/>
  <c r="K76" i="3"/>
  <c r="K78" i="3"/>
  <c r="K77" i="3"/>
  <c r="K103" i="3"/>
  <c r="K197" i="3"/>
  <c r="K225" i="3"/>
  <c r="K226" i="3"/>
  <c r="K556" i="3"/>
  <c r="K498" i="3"/>
  <c r="K547" i="3"/>
  <c r="K187" i="3"/>
  <c r="K223" i="3"/>
  <c r="K217" i="3"/>
  <c r="K75" i="3"/>
  <c r="K106" i="3"/>
  <c r="K228" i="3"/>
  <c r="K221" i="3"/>
  <c r="K227" i="3"/>
  <c r="K557" i="3"/>
  <c r="AL119" i="13"/>
  <c r="AL100" i="13"/>
  <c r="K191" i="3"/>
  <c r="K108" i="3"/>
  <c r="AL127" i="13"/>
  <c r="AL115" i="13"/>
  <c r="AL120" i="13"/>
  <c r="AL116" i="13"/>
  <c r="K196" i="3"/>
  <c r="K497" i="3"/>
</calcChain>
</file>

<file path=xl/sharedStrings.xml><?xml version="1.0" encoding="utf-8"?>
<sst xmlns="http://schemas.openxmlformats.org/spreadsheetml/2006/main" count="1494" uniqueCount="134">
  <si>
    <t>月</t>
  </si>
  <si>
    <t>ST NO</t>
  </si>
  <si>
    <t>年</t>
  </si>
  <si>
    <t>データ数</t>
  </si>
  <si>
    <t>平年値</t>
  </si>
  <si>
    <t>最大値</t>
  </si>
  <si>
    <t>最小値</t>
  </si>
  <si>
    <t>平年差</t>
  </si>
  <si>
    <t>標準偏差</t>
  </si>
  <si>
    <t>全測点平均</t>
  </si>
  <si>
    <t xml:space="preserve">    月</t>
  </si>
  <si>
    <t xml:space="preserve">  ST NO</t>
  </si>
  <si>
    <t xml:space="preserve">      年</t>
  </si>
  <si>
    <t xml:space="preserve">    日</t>
  </si>
  <si>
    <t>　　流向</t>
  </si>
  <si>
    <t>　　流速</t>
  </si>
  <si>
    <t>流向</t>
  </si>
  <si>
    <t>流速</t>
  </si>
  <si>
    <t>年</t>
    <rPh sb="0" eb="1">
      <t>ネン</t>
    </rPh>
    <phoneticPr fontId="4"/>
  </si>
  <si>
    <t>月</t>
    <rPh sb="0" eb="1">
      <t>ツキ</t>
    </rPh>
    <phoneticPr fontId="4"/>
  </si>
  <si>
    <t>日</t>
    <rPh sb="0" eb="1">
      <t>ヒ</t>
    </rPh>
    <phoneticPr fontId="4"/>
  </si>
  <si>
    <t>観測時刻</t>
    <rPh sb="0" eb="2">
      <t>カンソク</t>
    </rPh>
    <rPh sb="2" eb="4">
      <t>ジコク</t>
    </rPh>
    <phoneticPr fontId="4"/>
  </si>
  <si>
    <t>水温</t>
    <rPh sb="0" eb="2">
      <t>スイオン</t>
    </rPh>
    <phoneticPr fontId="4"/>
  </si>
  <si>
    <t>流向</t>
    <rPh sb="0" eb="1">
      <t>リュウ</t>
    </rPh>
    <rPh sb="1" eb="2">
      <t>コウ</t>
    </rPh>
    <phoneticPr fontId="4"/>
  </si>
  <si>
    <t>流速</t>
    <rPh sb="0" eb="2">
      <t>リュウソク</t>
    </rPh>
    <phoneticPr fontId="4"/>
  </si>
  <si>
    <t>潮流</t>
    <rPh sb="0" eb="2">
      <t>チョウリュウ</t>
    </rPh>
    <phoneticPr fontId="4"/>
  </si>
  <si>
    <t>最新ﾃﾞｰﾀ</t>
    <rPh sb="0" eb="2">
      <t>サイシン</t>
    </rPh>
    <phoneticPr fontId="4"/>
  </si>
  <si>
    <t>西側観測</t>
    <rPh sb="0" eb="2">
      <t>ニシガワ</t>
    </rPh>
    <rPh sb="2" eb="4">
      <t>カンソク</t>
    </rPh>
    <phoneticPr fontId="4"/>
  </si>
  <si>
    <t>東側観測</t>
    <rPh sb="0" eb="2">
      <t>ヒガシガワ</t>
    </rPh>
    <rPh sb="2" eb="4">
      <t>カンソク</t>
    </rPh>
    <phoneticPr fontId="4"/>
  </si>
  <si>
    <t>南側観測</t>
    <rPh sb="0" eb="2">
      <t>ミナミガワ</t>
    </rPh>
    <rPh sb="2" eb="4">
      <t>カンソク</t>
    </rPh>
    <phoneticPr fontId="4"/>
  </si>
  <si>
    <t>その他</t>
    <rPh sb="2" eb="3">
      <t>タ</t>
    </rPh>
    <phoneticPr fontId="4"/>
  </si>
  <si>
    <t>Sｔ.32</t>
  </si>
  <si>
    <t>Sｔ.33</t>
  </si>
  <si>
    <t>Sｔ.34</t>
  </si>
  <si>
    <t>Sｔ.36</t>
  </si>
  <si>
    <t>Sｔ.37</t>
  </si>
  <si>
    <t>Sｔ.39</t>
  </si>
  <si>
    <t>Sｔ.40</t>
  </si>
  <si>
    <t>観測月日</t>
    <rPh sb="0" eb="2">
      <t>カンソク</t>
    </rPh>
    <rPh sb="2" eb="4">
      <t>ガッピ</t>
    </rPh>
    <phoneticPr fontId="4"/>
  </si>
  <si>
    <t>水温　　℃</t>
    <rPh sb="0" eb="2">
      <t>スイオン</t>
    </rPh>
    <phoneticPr fontId="4"/>
  </si>
  <si>
    <t>北  緯</t>
    <rPh sb="0" eb="1">
      <t>キタ</t>
    </rPh>
    <rPh sb="3" eb="4">
      <t>イ</t>
    </rPh>
    <phoneticPr fontId="4"/>
  </si>
  <si>
    <t>東  経</t>
    <rPh sb="0" eb="1">
      <t>ヒガシ</t>
    </rPh>
    <rPh sb="3" eb="4">
      <t>キョウ</t>
    </rPh>
    <phoneticPr fontId="4"/>
  </si>
  <si>
    <t>観 測 点</t>
    <rPh sb="0" eb="1">
      <t>カン</t>
    </rPh>
    <rPh sb="2" eb="3">
      <t>ハカリ</t>
    </rPh>
    <rPh sb="4" eb="5">
      <t>テン</t>
    </rPh>
    <phoneticPr fontId="4"/>
  </si>
  <si>
    <t>年月日</t>
    <rPh sb="0" eb="3">
      <t>ネンガッピ</t>
    </rPh>
    <phoneticPr fontId="4"/>
  </si>
  <si>
    <t xml:space="preserve">   流向　°</t>
    <rPh sb="3" eb="4">
      <t>リュウ</t>
    </rPh>
    <rPh sb="4" eb="5">
      <t>コウ</t>
    </rPh>
    <phoneticPr fontId="4"/>
  </si>
  <si>
    <t>0ｍ</t>
    <phoneticPr fontId="4"/>
  </si>
  <si>
    <t>100ｍ</t>
    <phoneticPr fontId="4"/>
  </si>
  <si>
    <t>200ｍ</t>
    <phoneticPr fontId="4"/>
  </si>
  <si>
    <t>300ｍ</t>
    <phoneticPr fontId="4"/>
  </si>
  <si>
    <t>400ｍ</t>
    <phoneticPr fontId="4"/>
  </si>
  <si>
    <t>500ｍ</t>
    <phoneticPr fontId="4"/>
  </si>
  <si>
    <t>33゜10’</t>
  </si>
  <si>
    <t>138゜55’</t>
  </si>
  <si>
    <t>139゜07’</t>
  </si>
  <si>
    <t>139゜19’</t>
  </si>
  <si>
    <t>139゜31’</t>
  </si>
  <si>
    <t>139゜43’</t>
  </si>
  <si>
    <t>139゜55’</t>
  </si>
  <si>
    <t>140゜07’</t>
  </si>
  <si>
    <t>140゜19’</t>
  </si>
  <si>
    <t>表1　八丈島沿岸定点観測結果</t>
    <phoneticPr fontId="4"/>
  </si>
  <si>
    <t>平年/ＳＤ</t>
    <rPh sb="0" eb="2">
      <t>ヘイネン</t>
    </rPh>
    <phoneticPr fontId="3"/>
  </si>
  <si>
    <t>ST No</t>
    <phoneticPr fontId="4"/>
  </si>
  <si>
    <t>青ヶ島</t>
    <rPh sb="0" eb="3">
      <t>アオガシマ</t>
    </rPh>
    <phoneticPr fontId="4"/>
  </si>
  <si>
    <t>平均値</t>
    <rPh sb="0" eb="3">
      <t>ヘイキンチ</t>
    </rPh>
    <phoneticPr fontId="4"/>
  </si>
  <si>
    <t>　</t>
    <phoneticPr fontId="4"/>
  </si>
  <si>
    <t>海域</t>
    <rPh sb="0" eb="2">
      <t>カイイキ</t>
    </rPh>
    <phoneticPr fontId="3"/>
  </si>
  <si>
    <t>水深</t>
    <rPh sb="0" eb="2">
      <t>スイシン</t>
    </rPh>
    <phoneticPr fontId="3"/>
  </si>
  <si>
    <t>伊豆諸島</t>
    <rPh sb="0" eb="2">
      <t>イズ</t>
    </rPh>
    <rPh sb="2" eb="4">
      <t>ショトウ</t>
    </rPh>
    <phoneticPr fontId="3"/>
  </si>
  <si>
    <t>観測日</t>
    <rPh sb="0" eb="3">
      <t>カンソクビ</t>
    </rPh>
    <phoneticPr fontId="3"/>
  </si>
  <si>
    <t>（南部）</t>
    <rPh sb="1" eb="3">
      <t>ナンブ</t>
    </rPh>
    <phoneticPr fontId="3"/>
  </si>
  <si>
    <t>0ｍ</t>
    <phoneticPr fontId="3"/>
  </si>
  <si>
    <t>50ｍ</t>
    <phoneticPr fontId="3"/>
  </si>
  <si>
    <t>100ｍ</t>
    <phoneticPr fontId="3"/>
  </si>
  <si>
    <t>200ｍ</t>
    <phoneticPr fontId="3"/>
  </si>
  <si>
    <t>上旬平均</t>
    <rPh sb="0" eb="2">
      <t>ジョウジュン</t>
    </rPh>
    <rPh sb="2" eb="4">
      <t>ヘイキン</t>
    </rPh>
    <phoneticPr fontId="4"/>
  </si>
  <si>
    <t>中旬平均</t>
    <rPh sb="0" eb="2">
      <t>チュウジュン</t>
    </rPh>
    <rPh sb="2" eb="4">
      <t>ヘイキン</t>
    </rPh>
    <phoneticPr fontId="4"/>
  </si>
  <si>
    <t>下旬平均</t>
    <rPh sb="0" eb="2">
      <t>ゲジュン</t>
    </rPh>
    <rPh sb="2" eb="4">
      <t>ヘイキン</t>
    </rPh>
    <phoneticPr fontId="4"/>
  </si>
  <si>
    <t>全合計</t>
  </si>
  <si>
    <t>ST No</t>
    <phoneticPr fontId="4"/>
  </si>
  <si>
    <t xml:space="preserve"> </t>
    <phoneticPr fontId="3"/>
  </si>
  <si>
    <t>10月全測点</t>
  </si>
  <si>
    <t>t</t>
    <phoneticPr fontId="3"/>
  </si>
  <si>
    <t>+～++</t>
    <phoneticPr fontId="3"/>
  </si>
  <si>
    <t>300ｍ</t>
  </si>
  <si>
    <t>400ｍ</t>
  </si>
  <si>
    <t>500ｍ</t>
  </si>
  <si>
    <t>図1　八丈島沿岸観測定点位置</t>
    <phoneticPr fontId="4"/>
  </si>
  <si>
    <r>
      <t>※</t>
    </r>
    <r>
      <rPr>
        <b/>
        <sz val="10"/>
        <color indexed="10"/>
        <rFont val="ＭＳ ゴシック"/>
        <family val="3"/>
        <charset val="128"/>
      </rPr>
      <t>赤字</t>
    </r>
    <r>
      <rPr>
        <b/>
        <sz val="10"/>
        <rFont val="ＭＳ ゴシック"/>
        <family val="3"/>
        <charset val="128"/>
      </rPr>
      <t>は平年より高め(+1.5℃～)、</t>
    </r>
    <r>
      <rPr>
        <b/>
        <sz val="10"/>
        <color indexed="12"/>
        <rFont val="ＭＳ ゴシック"/>
        <family val="3"/>
        <charset val="128"/>
      </rPr>
      <t>青字</t>
    </r>
    <r>
      <rPr>
        <b/>
        <sz val="10"/>
        <rFont val="ＭＳ ゴシック"/>
        <family val="3"/>
        <charset val="128"/>
      </rPr>
      <t>は平年より低め(～-1.5℃)</t>
    </r>
    <rPh sb="1" eb="3">
      <t>アカジ</t>
    </rPh>
    <rPh sb="4" eb="6">
      <t>ヘイネン</t>
    </rPh>
    <rPh sb="8" eb="9">
      <t>タカ</t>
    </rPh>
    <rPh sb="19" eb="20">
      <t>アオ</t>
    </rPh>
    <rPh sb="20" eb="21">
      <t>ジ</t>
    </rPh>
    <rPh sb="22" eb="24">
      <t>ヘイネン</t>
    </rPh>
    <rPh sb="26" eb="27">
      <t>ヒク</t>
    </rPh>
    <phoneticPr fontId="4"/>
  </si>
  <si>
    <t>Sｔ.31</t>
    <phoneticPr fontId="4"/>
  </si>
  <si>
    <t xml:space="preserve">   流速　kt</t>
    <rPh sb="3" eb="5">
      <t>リュウソク</t>
    </rPh>
    <phoneticPr fontId="4"/>
  </si>
  <si>
    <t>-</t>
    <phoneticPr fontId="4"/>
  </si>
  <si>
    <t>33゜10’</t>
    <phoneticPr fontId="4"/>
  </si>
  <si>
    <t>Sｔ.35</t>
    <phoneticPr fontId="4"/>
  </si>
  <si>
    <t>Sｔ.38</t>
    <phoneticPr fontId="4"/>
  </si>
  <si>
    <t>-～-+</t>
    <phoneticPr fontId="3"/>
  </si>
  <si>
    <t>-～+</t>
    <phoneticPr fontId="3"/>
  </si>
  <si>
    <t>+～+++</t>
    <phoneticPr fontId="3"/>
  </si>
  <si>
    <t>+++</t>
    <phoneticPr fontId="3"/>
  </si>
  <si>
    <t>++</t>
    <phoneticPr fontId="3"/>
  </si>
  <si>
    <t>18,24</t>
    <phoneticPr fontId="4"/>
  </si>
  <si>
    <t xml:space="preserve">図2　沿岸観測当時の黒潮流路 </t>
    <phoneticPr fontId="4"/>
  </si>
  <si>
    <t>140゜31’</t>
    <phoneticPr fontId="4"/>
  </si>
  <si>
    <t>140゜43’</t>
    <phoneticPr fontId="4"/>
  </si>
  <si>
    <t>-</t>
    <phoneticPr fontId="4"/>
  </si>
  <si>
    <t>調査指導船「たくなん」による八丈島沿岸海洋観測結果と八丈島神湊港における定地水温観測結果についてお知らせします。</t>
    <rPh sb="0" eb="2">
      <t>チョウサ</t>
    </rPh>
    <rPh sb="2" eb="4">
      <t>シドウ</t>
    </rPh>
    <rPh sb="4" eb="5">
      <t>セン</t>
    </rPh>
    <rPh sb="14" eb="17">
      <t>ハチジョウジマ</t>
    </rPh>
    <rPh sb="17" eb="19">
      <t>エンガン</t>
    </rPh>
    <rPh sb="19" eb="21">
      <t>カイヨウ</t>
    </rPh>
    <rPh sb="21" eb="23">
      <t>カンソク</t>
    </rPh>
    <rPh sb="23" eb="25">
      <t>ケッカ</t>
    </rPh>
    <rPh sb="26" eb="29">
      <t>ハチジョウジマ</t>
    </rPh>
    <rPh sb="29" eb="30">
      <t>カミ</t>
    </rPh>
    <rPh sb="30" eb="31">
      <t>ミナト</t>
    </rPh>
    <rPh sb="31" eb="32">
      <t>コウ</t>
    </rPh>
    <rPh sb="36" eb="37">
      <t>テイ</t>
    </rPh>
    <rPh sb="37" eb="38">
      <t>チ</t>
    </rPh>
    <rPh sb="38" eb="40">
      <t>スイオン</t>
    </rPh>
    <rPh sb="40" eb="42">
      <t>カンソク</t>
    </rPh>
    <rPh sb="42" eb="44">
      <t>ケッカ</t>
    </rPh>
    <rPh sb="49" eb="50">
      <t>シ</t>
    </rPh>
    <phoneticPr fontId="4"/>
  </si>
  <si>
    <t>平年値</t>
    <rPh sb="0" eb="3">
      <t>ヘイネンチ</t>
    </rPh>
    <phoneticPr fontId="4"/>
  </si>
  <si>
    <t>観測値</t>
    <rPh sb="0" eb="3">
      <t>カンソクチ</t>
    </rPh>
    <phoneticPr fontId="4"/>
  </si>
  <si>
    <t>-</t>
    <phoneticPr fontId="4"/>
  </si>
  <si>
    <t>-</t>
    <phoneticPr fontId="4"/>
  </si>
  <si>
    <t>-</t>
    <phoneticPr fontId="4"/>
  </si>
  <si>
    <t>最新ﾃﾞｰﾀ</t>
    <rPh sb="0" eb="2">
      <t>サイシン</t>
    </rPh>
    <phoneticPr fontId="6"/>
  </si>
  <si>
    <t>-</t>
  </si>
  <si>
    <t>-</t>
    <phoneticPr fontId="4"/>
  </si>
  <si>
    <t>中旬：御前崎沖30°20′N付近から八丈島付近を北上して御蔵島付近で北東に向きを変え、房総半島沖に流去した。</t>
    <rPh sb="3" eb="6">
      <t>オマエザキ</t>
    </rPh>
    <rPh sb="31" eb="33">
      <t>フキン</t>
    </rPh>
    <phoneticPr fontId="4"/>
  </si>
  <si>
    <t>下旬：御前崎沖30°10′N付近から八丈島西沖を北上して八丈島北西沖で北東に向きを変え、房総半島沖に流去した。</t>
    <rPh sb="3" eb="6">
      <t>オマエザキ</t>
    </rPh>
    <rPh sb="21" eb="23">
      <t>ニシオキ</t>
    </rPh>
    <rPh sb="28" eb="31">
      <t>ハチジョウジマ</t>
    </rPh>
    <rPh sb="31" eb="33">
      <t>ホクセイ</t>
    </rPh>
    <rPh sb="33" eb="34">
      <t>オキ</t>
    </rPh>
    <rPh sb="35" eb="37">
      <t>ホクトウ</t>
    </rPh>
    <rPh sb="38" eb="39">
      <t>ム</t>
    </rPh>
    <rPh sb="41" eb="42">
      <t>カ</t>
    </rPh>
    <phoneticPr fontId="4"/>
  </si>
  <si>
    <t>　沿岸定点観測：2019年10月1日、2日に八丈島の東西9測点で観測</t>
    <rPh sb="1" eb="3">
      <t>エンガン</t>
    </rPh>
    <rPh sb="3" eb="5">
      <t>テイテン</t>
    </rPh>
    <rPh sb="5" eb="7">
      <t>カンソク</t>
    </rPh>
    <rPh sb="12" eb="13">
      <t>ネン</t>
    </rPh>
    <rPh sb="15" eb="16">
      <t>ガツ</t>
    </rPh>
    <rPh sb="17" eb="18">
      <t>ニチ</t>
    </rPh>
    <rPh sb="20" eb="21">
      <t>ニチ</t>
    </rPh>
    <rPh sb="22" eb="25">
      <t>ハチジョウジマ</t>
    </rPh>
    <rPh sb="26" eb="28">
      <t>トウザイ</t>
    </rPh>
    <rPh sb="29" eb="30">
      <t>ソク</t>
    </rPh>
    <rPh sb="30" eb="31">
      <t>テン</t>
    </rPh>
    <rPh sb="32" eb="34">
      <t>カンソク</t>
    </rPh>
    <phoneticPr fontId="4"/>
  </si>
  <si>
    <t>上旬～中旬「やや低め」、下旬「低め」で推移した。</t>
    <rPh sb="3" eb="5">
      <t>チュウジュン</t>
    </rPh>
    <rPh sb="8" eb="9">
      <t>ヒク</t>
    </rPh>
    <phoneticPr fontId="4"/>
  </si>
  <si>
    <t xml:space="preserve">八丈海洋ニュース№31-178（八丈海洋ニュース(10/1号)、31-179(10/2号）より </t>
    <rPh sb="16" eb="18">
      <t>ハチジョウ</t>
    </rPh>
    <rPh sb="18" eb="20">
      <t>カイヨウ</t>
    </rPh>
    <rPh sb="43" eb="44">
      <t>ゴウ</t>
    </rPh>
    <phoneticPr fontId="4"/>
  </si>
  <si>
    <t>図3　八丈島（神湊港）定地水温観測結果</t>
    <phoneticPr fontId="4"/>
  </si>
  <si>
    <t>セル色変え用</t>
    <rPh sb="2" eb="3">
      <t>イロ</t>
    </rPh>
    <rPh sb="3" eb="4">
      <t>カ</t>
    </rPh>
    <rPh sb="5" eb="6">
      <t>ヨウ</t>
    </rPh>
    <phoneticPr fontId="4"/>
  </si>
  <si>
    <t>平年差早見表</t>
    <rPh sb="0" eb="2">
      <t>ヘイネン</t>
    </rPh>
    <rPh sb="2" eb="3">
      <t>サ</t>
    </rPh>
    <rPh sb="3" eb="5">
      <t>ハヤミ</t>
    </rPh>
    <rPh sb="5" eb="6">
      <t>ヒョウ</t>
    </rPh>
    <phoneticPr fontId="4"/>
  </si>
  <si>
    <t>No.2019-10</t>
    <phoneticPr fontId="4"/>
  </si>
  <si>
    <t>平年差　℃</t>
    <rPh sb="0" eb="2">
      <t>ヘイネン</t>
    </rPh>
    <rPh sb="2" eb="3">
      <t>サ</t>
    </rPh>
    <phoneticPr fontId="4"/>
  </si>
  <si>
    <t>令和1年11月20日</t>
    <rPh sb="0" eb="2">
      <t>レイワ</t>
    </rPh>
    <rPh sb="3" eb="4">
      <t>ネン</t>
    </rPh>
    <rPh sb="6" eb="7">
      <t>ガツ</t>
    </rPh>
    <rPh sb="9" eb="10">
      <t>ニチ</t>
    </rPh>
    <phoneticPr fontId="4"/>
  </si>
  <si>
    <t xml:space="preserve">　神湊港定地観測：2019年10月1～31日、午前9時に神湊港内にて観測 </t>
    <phoneticPr fontId="4"/>
  </si>
  <si>
    <r>
      <t>※平年並み-0.5～+0.5</t>
    </r>
    <r>
      <rPr>
        <sz val="10"/>
        <color indexed="10"/>
        <rFont val="ＭＳ 明朝"/>
        <family val="1"/>
        <charset val="128"/>
      </rPr>
      <t>　やや高め+0.5～+1.5　高め+1.5～+2.5　きわめて高め+2.5～</t>
    </r>
    <rPh sb="1" eb="3">
      <t>ヘイネン</t>
    </rPh>
    <rPh sb="3" eb="4">
      <t>ナ</t>
    </rPh>
    <rPh sb="17" eb="18">
      <t>タカ</t>
    </rPh>
    <rPh sb="29" eb="30">
      <t>タカ</t>
    </rPh>
    <rPh sb="45" eb="46">
      <t>タカ</t>
    </rPh>
    <phoneticPr fontId="4"/>
  </si>
  <si>
    <t>　黒潮概況：</t>
    <rPh sb="1" eb="3">
      <t>クロシオ</t>
    </rPh>
    <rPh sb="3" eb="5">
      <t>ガイキョウ</t>
    </rPh>
    <phoneticPr fontId="4"/>
  </si>
  <si>
    <t>200m～300mはSt.33以西および300mのSt.35で「きわめて高め」、それ以外で「やや高め」～「高め」、</t>
    <rPh sb="36" eb="37">
      <t>タカ</t>
    </rPh>
    <rPh sb="42" eb="44">
      <t>イガイ</t>
    </rPh>
    <rPh sb="48" eb="49">
      <t>タカ</t>
    </rPh>
    <rPh sb="53" eb="54">
      <t>タカ</t>
    </rPh>
    <phoneticPr fontId="4"/>
  </si>
  <si>
    <t>　やや低め-0.5～-1.5　低め-1.5～-2.5　きわめて低め-2.5～</t>
    <rPh sb="3" eb="4">
      <t>ヒク</t>
    </rPh>
    <rPh sb="15" eb="16">
      <t>ヒク</t>
    </rPh>
    <rPh sb="31" eb="32">
      <t>ヒク</t>
    </rPh>
    <phoneticPr fontId="4"/>
  </si>
  <si>
    <t>上旬：御前崎沖30°20′N付近から伊豆諸島の西側をS字状に北上して八丈島西沖で北東に向きを変え、房総半島沖に流去した。</t>
    <rPh sb="3" eb="6">
      <t>オマエザキ</t>
    </rPh>
    <rPh sb="18" eb="20">
      <t>イズ</t>
    </rPh>
    <rPh sb="20" eb="22">
      <t>ショトウ</t>
    </rPh>
    <rPh sb="23" eb="24">
      <t>ニシ</t>
    </rPh>
    <rPh sb="24" eb="25">
      <t>ガワ</t>
    </rPh>
    <rPh sb="27" eb="29">
      <t>ジジョウ</t>
    </rPh>
    <rPh sb="34" eb="37">
      <t>ハチジョウジマ</t>
    </rPh>
    <rPh sb="37" eb="38">
      <t>ニシ</t>
    </rPh>
    <phoneticPr fontId="4"/>
  </si>
  <si>
    <t>表層は「高め」～「きわめて高め」、100mはSt33以西で「高め」～「きわめて高め」、St34以東で「やや低め」～「やや高め」</t>
    <rPh sb="13" eb="14">
      <t>タカ</t>
    </rPh>
    <rPh sb="26" eb="28">
      <t>イセイ</t>
    </rPh>
    <rPh sb="30" eb="31">
      <t>タカ</t>
    </rPh>
    <rPh sb="39" eb="40">
      <t>タカ</t>
    </rPh>
    <rPh sb="47" eb="49">
      <t>イトウ</t>
    </rPh>
    <rPh sb="53" eb="54">
      <t>ヒク</t>
    </rPh>
    <rPh sb="60" eb="61">
      <t>タカ</t>
    </rPh>
    <phoneticPr fontId="4"/>
  </si>
  <si>
    <t>400mはSt.34を除くSt.38以西で「きわめて高め」、それ以外で「やや高め」～「高め」、</t>
    <phoneticPr fontId="4"/>
  </si>
  <si>
    <t>500mは「高め」～「きわめて高め」であった。</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</si>
</sst>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0_ "/>
    <numFmt numFmtId="177" formatCode="yyyy/m/d;@"/>
    <numFmt numFmtId="178" formatCode="h:mm;@"/>
    <numFmt numFmtId="179" formatCode="yyyy"/>
    <numFmt numFmtId="180" formatCode="m"/>
    <numFmt numFmtId="181" formatCode="d"/>
    <numFmt numFmtId="182" formatCode="m/d;@"/>
    <numFmt numFmtId="183" formatCode="0.0_ "/>
    <numFmt numFmtId="184" formatCode="0.0;_ࠀ"/>
    <numFmt numFmtId="185" formatCode="0.00_);[Red]\(0.00\)"/>
    <numFmt numFmtId="186" formatCode="#,##0.000;[Red]\-#,##0.000"/>
    <numFmt numFmtId="187" formatCode="0_);[Red]\(0\)"/>
    <numFmt numFmtId="188" formatCode="[$-411]ggge&quot;年&quot;m&quot;月&quot;d&quot;日&quot;;@"/>
  </numFmts>
  <fonts count="35">
    <font>
      <sz val="12"/>
      <name val="System"/>
      <charset val="128"/>
    </font>
    <font>
      <sz val="11"/>
      <name val="明朝"/>
      <family val="1"/>
      <charset val="128"/>
    </font>
    <font>
      <sz val="12"/>
      <name val="標準ゴシック"/>
      <family val="3"/>
      <charset val="128"/>
    </font>
    <font>
      <sz val="6"/>
      <name val="ＭＳ Ｐゴシック"/>
      <family val="3"/>
      <charset val="128"/>
    </font>
    <font>
      <sz val="6"/>
      <name val="System"/>
      <charset val="128"/>
    </font>
    <font>
      <b/>
      <sz val="28"/>
      <name val="HGPｺﾞｼｯｸE"/>
      <family val="3"/>
      <charset val="128"/>
    </font>
    <font>
      <b/>
      <sz val="10"/>
      <name val="HGS創英角ﾎﾟｯﾌﾟ体"/>
      <family val="3"/>
      <charset val="128"/>
    </font>
    <font>
      <b/>
      <sz val="10"/>
      <name val="ＤＦ平成ゴシック体W5"/>
      <family val="3"/>
      <charset val="128"/>
    </font>
    <font>
      <b/>
      <sz val="12"/>
      <name val="ＤＦ平成ゴシック体W5"/>
      <family val="3"/>
      <charset val="128"/>
    </font>
    <font>
      <b/>
      <sz val="9"/>
      <name val="ＤＦ平成ゴシック体W5"/>
      <family val="3"/>
      <charset val="128"/>
    </font>
    <font>
      <sz val="14"/>
      <name val="HGPｺﾞｼｯｸE"/>
      <family val="3"/>
      <charset val="128"/>
    </font>
    <font>
      <sz val="14"/>
      <name val="System"/>
      <charset val="128"/>
    </font>
    <font>
      <sz val="5"/>
      <color indexed="8"/>
      <name val="HG丸ｺﾞｼｯｸM-PRO"/>
      <family val="3"/>
      <charset val="128"/>
    </font>
    <font>
      <sz val="3.95"/>
      <color indexed="8"/>
      <name val="HG丸ｺﾞｼｯｸM-PRO"/>
      <family val="3"/>
      <charset val="128"/>
    </font>
    <font>
      <b/>
      <sz val="20"/>
      <name val="標準ゴシック"/>
      <family val="3"/>
      <charset val="128"/>
    </font>
    <font>
      <sz val="12"/>
      <color indexed="12"/>
      <name val="標準ゴシック"/>
      <family val="3"/>
      <charset val="128"/>
    </font>
    <font>
      <b/>
      <sz val="12"/>
      <color indexed="12"/>
      <name val="標準ゴシック"/>
      <family val="3"/>
      <charset val="128"/>
    </font>
    <font>
      <sz val="12"/>
      <name val="ＭＳ ゴシック"/>
      <family val="3"/>
      <charset val="128"/>
    </font>
    <font>
      <sz val="16"/>
      <name val="System"/>
      <charset val="128"/>
    </font>
    <font>
      <sz val="12"/>
      <name val="System"/>
      <charset val="128"/>
    </font>
    <font>
      <b/>
      <sz val="10"/>
      <name val="ＭＳ ゴシック"/>
      <family val="3"/>
      <charset val="128"/>
    </font>
    <font>
      <b/>
      <sz val="10"/>
      <color indexed="10"/>
      <name val="ＭＳ ゴシック"/>
      <family val="3"/>
      <charset val="128"/>
    </font>
    <font>
      <b/>
      <sz val="10"/>
      <color indexed="12"/>
      <name val="ＭＳ ゴシック"/>
      <family val="3"/>
      <charset val="128"/>
    </font>
    <font>
      <b/>
      <sz val="12"/>
      <name val="ＭＳ ゴシック"/>
      <family val="3"/>
      <charset val="128"/>
    </font>
    <font>
      <b/>
      <sz val="12"/>
      <name val="ＭＳ Ｐゴシック"/>
      <family val="3"/>
      <charset val="128"/>
    </font>
    <font>
      <b/>
      <sz val="9"/>
      <name val="ＭＳ ゴシック"/>
      <family val="3"/>
      <charset val="128"/>
    </font>
    <font>
      <sz val="11"/>
      <name val="ＭＳ Ｐゴシック"/>
      <family val="3"/>
      <charset val="128"/>
    </font>
    <font>
      <sz val="12"/>
      <color rgb="FF000000"/>
      <name val="ＭＳ ゴシック"/>
      <family val="3"/>
      <charset val="128"/>
    </font>
    <font>
      <sz val="9"/>
      <name val="ＭＳ ゴシック"/>
      <family val="3"/>
      <charset val="128"/>
    </font>
    <font>
      <sz val="10"/>
      <name val="System"/>
      <charset val="128"/>
    </font>
    <font>
      <sz val="10"/>
      <name val="ＭＳ 明朝"/>
      <family val="1"/>
      <charset val="128"/>
    </font>
    <font>
      <sz val="10"/>
      <color rgb="FF000000"/>
      <name val="ＭＳ 明朝"/>
      <family val="1"/>
      <charset val="128"/>
    </font>
    <font>
      <sz val="10"/>
      <color indexed="10"/>
      <name val="ＭＳ 明朝"/>
      <family val="1"/>
      <charset val="128"/>
    </font>
    <font>
      <sz val="10"/>
      <color indexed="30"/>
      <name val="ＭＳ 明朝"/>
      <family val="1"/>
      <charset val="128"/>
    </font>
    <font>
      <sz val="12"/>
      <name val="ＭＳ Ｐ明朝"/>
      <family val="1"/>
      <charset val="128"/>
    </font>
  </fonts>
  <fills count="9">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solid">
        <fgColor indexed="11"/>
        <bgColor indexed="64"/>
      </patternFill>
    </fill>
    <fill>
      <patternFill patternType="solid">
        <fgColor indexed="47"/>
        <bgColor indexed="64"/>
      </patternFill>
    </fill>
    <fill>
      <patternFill patternType="solid">
        <fgColor indexed="41"/>
        <bgColor indexed="64"/>
      </patternFill>
    </fill>
    <fill>
      <patternFill patternType="solid">
        <fgColor indexed="40"/>
        <bgColor indexed="64"/>
      </patternFill>
    </fill>
    <fill>
      <patternFill patternType="solid">
        <fgColor indexed="42"/>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bottom style="dashed">
        <color indexed="64"/>
      </bottom>
      <diagonal/>
    </border>
    <border>
      <left/>
      <right style="medium">
        <color indexed="64"/>
      </right>
      <top/>
      <bottom style="dashed">
        <color indexed="64"/>
      </bottom>
      <diagonal/>
    </border>
    <border>
      <left/>
      <right/>
      <top style="dashed">
        <color indexed="64"/>
      </top>
      <bottom/>
      <diagonal/>
    </border>
    <border>
      <left/>
      <right style="medium">
        <color indexed="64"/>
      </right>
      <top style="dashed">
        <color indexed="64"/>
      </top>
      <bottom/>
      <diagonal/>
    </border>
    <border>
      <left style="thin">
        <color indexed="64"/>
      </left>
      <right style="thin">
        <color indexed="64"/>
      </right>
      <top style="thin">
        <color indexed="64"/>
      </top>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bottom/>
      <diagonal/>
    </border>
    <border>
      <left/>
      <right style="thin">
        <color indexed="64"/>
      </right>
      <top/>
      <bottom style="thin">
        <color indexed="64"/>
      </bottom>
      <diagonal/>
    </border>
    <border>
      <left/>
      <right/>
      <top/>
      <bottom style="dotted">
        <color indexed="64"/>
      </bottom>
      <diagonal/>
    </border>
    <border>
      <left/>
      <right style="medium">
        <color indexed="64"/>
      </right>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tted">
        <color indexed="64"/>
      </left>
      <right/>
      <top style="medium">
        <color indexed="64"/>
      </top>
      <bottom style="medium">
        <color indexed="64"/>
      </bottom>
      <diagonal/>
    </border>
    <border>
      <left style="dotted">
        <color indexed="64"/>
      </left>
      <right/>
      <top style="medium">
        <color indexed="64"/>
      </top>
      <bottom style="dotted">
        <color indexed="64"/>
      </bottom>
      <diagonal/>
    </border>
    <border>
      <left style="dotted">
        <color indexed="64"/>
      </left>
      <right/>
      <top/>
      <bottom/>
      <diagonal/>
    </border>
    <border>
      <left style="dotted">
        <color indexed="64"/>
      </left>
      <right/>
      <top/>
      <bottom style="dashed">
        <color indexed="64"/>
      </bottom>
      <diagonal/>
    </border>
    <border>
      <left style="dotted">
        <color indexed="64"/>
      </left>
      <right/>
      <top style="dashed">
        <color indexed="64"/>
      </top>
      <bottom/>
      <diagonal/>
    </border>
    <border>
      <left style="dotted">
        <color indexed="64"/>
      </left>
      <right/>
      <top/>
      <bottom style="dotted">
        <color indexed="64"/>
      </bottom>
      <diagonal/>
    </border>
    <border>
      <left style="dotted">
        <color indexed="64"/>
      </left>
      <right/>
      <top/>
      <bottom style="medium">
        <color indexed="64"/>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dashed">
        <color indexed="64"/>
      </top>
      <bottom style="dashed">
        <color indexed="64"/>
      </bottom>
      <diagonal/>
    </border>
    <border>
      <left/>
      <right/>
      <top style="thin">
        <color indexed="64"/>
      </top>
      <bottom/>
      <diagonal/>
    </border>
    <border>
      <left style="dashed">
        <color indexed="64"/>
      </left>
      <right/>
      <top/>
      <bottom/>
      <diagonal/>
    </border>
    <border>
      <left style="thin">
        <color indexed="64"/>
      </left>
      <right/>
      <top style="thin">
        <color indexed="64"/>
      </top>
      <bottom/>
      <diagonal/>
    </border>
    <border>
      <left style="hair">
        <color indexed="64"/>
      </left>
      <right/>
      <top style="thin">
        <color indexed="64"/>
      </top>
      <bottom/>
      <diagonal/>
    </border>
    <border>
      <left style="dashed">
        <color indexed="64"/>
      </left>
      <right/>
      <top style="thin">
        <color indexed="64"/>
      </top>
      <bottom/>
      <diagonal/>
    </border>
    <border>
      <left style="hair">
        <color indexed="64"/>
      </left>
      <right/>
      <top/>
      <bottom style="thin">
        <color indexed="64"/>
      </bottom>
      <diagonal/>
    </border>
    <border>
      <left style="dashed">
        <color indexed="64"/>
      </left>
      <right/>
      <top/>
      <bottom style="thin">
        <color indexed="64"/>
      </bottom>
      <diagonal/>
    </border>
    <border>
      <left style="dashed">
        <color indexed="64"/>
      </left>
      <right/>
      <top style="hair">
        <color indexed="64"/>
      </top>
      <bottom/>
      <diagonal/>
    </border>
    <border>
      <left style="hair">
        <color indexed="64"/>
      </left>
      <right/>
      <top/>
      <bottom style="hair">
        <color indexed="64"/>
      </bottom>
      <diagonal/>
    </border>
    <border>
      <left/>
      <right/>
      <top/>
      <bottom style="hair">
        <color indexed="64"/>
      </bottom>
      <diagonal/>
    </border>
    <border>
      <left style="dashed">
        <color indexed="64"/>
      </left>
      <right/>
      <top/>
      <bottom style="hair">
        <color indexed="64"/>
      </bottom>
      <diagonal/>
    </border>
    <border>
      <left/>
      <right style="dotted">
        <color indexed="64"/>
      </right>
      <top style="dashed">
        <color indexed="64"/>
      </top>
      <bottom/>
      <diagonal/>
    </border>
    <border>
      <left/>
      <right style="dotted">
        <color indexed="64"/>
      </right>
      <top/>
      <bottom/>
      <diagonal/>
    </border>
    <border>
      <left/>
      <right style="dotted">
        <color indexed="64"/>
      </right>
      <top/>
      <bottom style="dotted">
        <color indexed="64"/>
      </bottom>
      <diagonal/>
    </border>
    <border>
      <left/>
      <right style="thin">
        <color indexed="64"/>
      </right>
      <top style="thin">
        <color indexed="64"/>
      </top>
      <bottom style="thin">
        <color indexed="64"/>
      </bottom>
      <diagonal/>
    </border>
    <border>
      <left/>
      <right style="dotted">
        <color indexed="64"/>
      </right>
      <top/>
      <bottom style="medium">
        <color indexed="64"/>
      </bottom>
      <diagonal/>
    </border>
    <border>
      <left style="medium">
        <color indexed="64"/>
      </left>
      <right/>
      <top style="dashed">
        <color indexed="64"/>
      </top>
      <bottom/>
      <diagonal/>
    </border>
    <border>
      <left style="medium">
        <color indexed="64"/>
      </left>
      <right/>
      <top/>
      <bottom style="dotted">
        <color indexed="64"/>
      </bottom>
      <diagonal/>
    </border>
    <border>
      <left style="medium">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medium">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style="medium">
        <color indexed="64"/>
      </left>
      <right/>
      <top/>
      <bottom style="dashed">
        <color indexed="64"/>
      </bottom>
      <diagonal/>
    </border>
    <border>
      <left/>
      <right style="dotted">
        <color indexed="64"/>
      </right>
      <top/>
      <bottom style="dashed">
        <color indexed="64"/>
      </bottom>
      <diagonal/>
    </border>
    <border>
      <left style="dotted">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style="medium">
        <color indexed="64"/>
      </right>
      <top/>
      <bottom/>
      <diagonal/>
    </border>
    <border>
      <left style="dotted">
        <color indexed="64"/>
      </left>
      <right/>
      <top style="dashed">
        <color indexed="64"/>
      </top>
      <bottom style="dashed">
        <color indexed="64"/>
      </bottom>
      <diagonal/>
    </border>
    <border>
      <left/>
      <right style="dotted">
        <color indexed="64"/>
      </right>
      <top style="dashed">
        <color indexed="64"/>
      </top>
      <bottom style="dashed">
        <color indexed="64"/>
      </bottom>
      <diagonal/>
    </border>
    <border>
      <left/>
      <right/>
      <top style="dashed">
        <color indexed="64"/>
      </top>
      <bottom style="dashed">
        <color indexed="64"/>
      </bottom>
      <diagonal/>
    </border>
    <border>
      <left style="dotted">
        <color indexed="64"/>
      </left>
      <right/>
      <top style="dashed">
        <color indexed="64"/>
      </top>
      <bottom style="dotted">
        <color indexed="64"/>
      </bottom>
      <diagonal/>
    </border>
    <border>
      <left/>
      <right style="dotted">
        <color indexed="64"/>
      </right>
      <top style="dashed">
        <color indexed="64"/>
      </top>
      <bottom style="dotted">
        <color indexed="64"/>
      </bottom>
      <diagonal/>
    </border>
    <border>
      <left/>
      <right/>
      <top style="dashed">
        <color indexed="64"/>
      </top>
      <bottom style="dotted">
        <color indexed="64"/>
      </bottom>
      <diagonal/>
    </border>
  </borders>
  <cellStyleXfs count="4">
    <xf numFmtId="0" fontId="0" fillId="0" borderId="0"/>
    <xf numFmtId="38" fontId="1" fillId="0" borderId="0" applyFont="0" applyFill="0" applyBorder="0" applyAlignment="0" applyProtection="0"/>
    <xf numFmtId="0" fontId="26" fillId="0" borderId="0"/>
    <xf numFmtId="38" fontId="26" fillId="0" borderId="0" applyFont="0" applyFill="0" applyBorder="0" applyAlignment="0" applyProtection="0"/>
  </cellStyleXfs>
  <cellXfs count="337">
    <xf numFmtId="0" fontId="0" fillId="0" borderId="0" xfId="0"/>
    <xf numFmtId="0" fontId="0" fillId="0" borderId="0" xfId="0" applyProtection="1">
      <protection locked="0"/>
    </xf>
    <xf numFmtId="0" fontId="2" fillId="0" borderId="0" xfId="0" applyFont="1" applyProtection="1">
      <protection locked="0"/>
    </xf>
    <xf numFmtId="0" fontId="2" fillId="0" borderId="0" xfId="0" applyFont="1"/>
    <xf numFmtId="176" fontId="0" fillId="0" borderId="0" xfId="0" applyNumberFormat="1" applyProtection="1">
      <protection locked="0"/>
    </xf>
    <xf numFmtId="176" fontId="0" fillId="0" borderId="0" xfId="0" applyNumberFormat="1"/>
    <xf numFmtId="0" fontId="0" fillId="0" borderId="0" xfId="0" applyAlignment="1">
      <alignment horizontal="center"/>
    </xf>
    <xf numFmtId="0" fontId="0" fillId="0" borderId="1" xfId="0" applyBorder="1"/>
    <xf numFmtId="0" fontId="0" fillId="0" borderId="1" xfId="0" applyBorder="1" applyAlignment="1">
      <alignment horizontal="right"/>
    </xf>
    <xf numFmtId="0" fontId="0" fillId="2" borderId="0" xfId="0" applyFill="1" applyAlignment="1">
      <alignment horizontal="center"/>
    </xf>
    <xf numFmtId="0" fontId="0" fillId="0" borderId="1" xfId="0" applyBorder="1" applyAlignment="1">
      <alignment horizontal="center"/>
    </xf>
    <xf numFmtId="0" fontId="0" fillId="0" borderId="2" xfId="0" applyBorder="1" applyAlignment="1">
      <alignment horizontal="right"/>
    </xf>
    <xf numFmtId="0" fontId="0" fillId="0" borderId="2" xfId="0" applyBorder="1" applyAlignment="1">
      <alignment horizontal="center"/>
    </xf>
    <xf numFmtId="0" fontId="0" fillId="2" borderId="0" xfId="0" applyFill="1" applyBorder="1"/>
    <xf numFmtId="0" fontId="0" fillId="2" borderId="0" xfId="0" applyFill="1" applyBorder="1" applyAlignment="1">
      <alignment horizontal="center"/>
    </xf>
    <xf numFmtId="0" fontId="0" fillId="2" borderId="3" xfId="0" applyFill="1" applyBorder="1" applyAlignment="1">
      <alignment horizontal="center"/>
    </xf>
    <xf numFmtId="0" fontId="0" fillId="3" borderId="0" xfId="0" applyFill="1"/>
    <xf numFmtId="0" fontId="0" fillId="0" borderId="0" xfId="0" applyFill="1"/>
    <xf numFmtId="0" fontId="0" fillId="2" borderId="0" xfId="0" applyFill="1"/>
    <xf numFmtId="177" fontId="0" fillId="0" borderId="1" xfId="0" applyNumberFormat="1" applyBorder="1" applyAlignment="1">
      <alignment horizontal="center"/>
    </xf>
    <xf numFmtId="177" fontId="0" fillId="2" borderId="0" xfId="0" applyNumberFormat="1" applyFill="1" applyAlignment="1">
      <alignment horizontal="center"/>
    </xf>
    <xf numFmtId="177" fontId="0" fillId="2" borderId="3" xfId="0" applyNumberFormat="1" applyFill="1" applyBorder="1" applyAlignment="1">
      <alignment horizontal="center"/>
    </xf>
    <xf numFmtId="0" fontId="0" fillId="0" borderId="0" xfId="0" applyAlignment="1">
      <alignment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0" fillId="0" borderId="0" xfId="0" applyBorder="1"/>
    <xf numFmtId="56" fontId="0" fillId="0" borderId="0" xfId="0" applyNumberFormat="1"/>
    <xf numFmtId="0" fontId="0" fillId="0" borderId="5" xfId="0" applyBorder="1"/>
    <xf numFmtId="0" fontId="0" fillId="0" borderId="11" xfId="0" applyBorder="1"/>
    <xf numFmtId="0" fontId="0" fillId="0" borderId="6" xfId="0" applyBorder="1"/>
    <xf numFmtId="0" fontId="0" fillId="0" borderId="12" xfId="0" applyBorder="1"/>
    <xf numFmtId="0" fontId="0" fillId="0" borderId="13" xfId="0" applyBorder="1"/>
    <xf numFmtId="0" fontId="9" fillId="0" borderId="0" xfId="0" applyFont="1" applyBorder="1" applyAlignment="1">
      <alignment horizontal="center"/>
    </xf>
    <xf numFmtId="0" fontId="9" fillId="5" borderId="0" xfId="0" applyFont="1" applyFill="1" applyBorder="1" applyAlignment="1">
      <alignment horizontal="center"/>
    </xf>
    <xf numFmtId="0" fontId="9" fillId="5" borderId="11" xfId="0" applyFont="1" applyFill="1" applyBorder="1" applyAlignment="1">
      <alignment horizontal="center"/>
    </xf>
    <xf numFmtId="0" fontId="9" fillId="0" borderId="14" xfId="0" applyFont="1" applyBorder="1" applyAlignment="1">
      <alignment horizontal="center"/>
    </xf>
    <xf numFmtId="0" fontId="9" fillId="5" borderId="14" xfId="0" applyFont="1" applyFill="1" applyBorder="1" applyAlignment="1">
      <alignment horizontal="center"/>
    </xf>
    <xf numFmtId="0" fontId="9" fillId="5" borderId="15" xfId="0" applyFont="1" applyFill="1" applyBorder="1" applyAlignment="1">
      <alignment horizontal="center"/>
    </xf>
    <xf numFmtId="0" fontId="7" fillId="6" borderId="16" xfId="0" applyFont="1" applyFill="1" applyBorder="1" applyAlignment="1">
      <alignment horizontal="right"/>
    </xf>
    <xf numFmtId="183" fontId="7" fillId="0" borderId="16" xfId="0" applyNumberFormat="1" applyFont="1" applyBorder="1" applyAlignment="1">
      <alignment horizontal="center"/>
    </xf>
    <xf numFmtId="183" fontId="7" fillId="5" borderId="16" xfId="0" applyNumberFormat="1" applyFont="1" applyFill="1" applyBorder="1" applyAlignment="1">
      <alignment horizontal="center"/>
    </xf>
    <xf numFmtId="183" fontId="7" fillId="5" borderId="17" xfId="0" applyNumberFormat="1" applyFont="1" applyFill="1" applyBorder="1" applyAlignment="1">
      <alignment horizontal="center"/>
    </xf>
    <xf numFmtId="0" fontId="7" fillId="6" borderId="0" xfId="0" applyFont="1" applyFill="1" applyBorder="1" applyAlignment="1">
      <alignment horizontal="right"/>
    </xf>
    <xf numFmtId="183" fontId="7" fillId="0" borderId="0" xfId="0" applyNumberFormat="1" applyFont="1" applyBorder="1" applyAlignment="1">
      <alignment horizontal="center"/>
    </xf>
    <xf numFmtId="183" fontId="7" fillId="5" borderId="0" xfId="0" applyNumberFormat="1" applyFont="1" applyFill="1" applyBorder="1" applyAlignment="1">
      <alignment horizontal="center"/>
    </xf>
    <xf numFmtId="183" fontId="7" fillId="5" borderId="11" xfId="0" applyNumberFormat="1" applyFont="1" applyFill="1" applyBorder="1" applyAlignment="1">
      <alignment horizontal="center"/>
    </xf>
    <xf numFmtId="0" fontId="7" fillId="0" borderId="0" xfId="0" applyFont="1" applyBorder="1" applyAlignment="1">
      <alignment horizontal="center"/>
    </xf>
    <xf numFmtId="0" fontId="7" fillId="5" borderId="0" xfId="0" applyFont="1" applyFill="1" applyBorder="1" applyAlignment="1">
      <alignment horizontal="center"/>
    </xf>
    <xf numFmtId="0" fontId="7" fillId="5" borderId="11" xfId="0" applyFont="1" applyFill="1" applyBorder="1" applyAlignment="1">
      <alignment horizontal="center"/>
    </xf>
    <xf numFmtId="183" fontId="7" fillId="0" borderId="12" xfId="0" applyNumberFormat="1" applyFont="1" applyBorder="1" applyAlignment="1">
      <alignment horizontal="center"/>
    </xf>
    <xf numFmtId="183" fontId="7" fillId="5" borderId="12" xfId="0" applyNumberFormat="1" applyFont="1" applyFill="1" applyBorder="1" applyAlignment="1">
      <alignment horizontal="center"/>
    </xf>
    <xf numFmtId="183" fontId="7" fillId="5" borderId="13" xfId="0" applyNumberFormat="1" applyFont="1" applyFill="1" applyBorder="1" applyAlignment="1">
      <alignment horizontal="center"/>
    </xf>
    <xf numFmtId="0" fontId="0" fillId="7" borderId="4" xfId="0" applyFill="1" applyBorder="1"/>
    <xf numFmtId="0" fontId="0" fillId="7" borderId="9" xfId="0" applyFill="1" applyBorder="1"/>
    <xf numFmtId="0" fontId="0" fillId="7" borderId="10" xfId="0" applyFill="1" applyBorder="1"/>
    <xf numFmtId="0" fontId="0" fillId="7" borderId="5" xfId="0" applyFill="1" applyBorder="1"/>
    <xf numFmtId="0" fontId="10" fillId="7" borderId="0" xfId="0" applyFont="1" applyFill="1" applyBorder="1"/>
    <xf numFmtId="0" fontId="11" fillId="7" borderId="0" xfId="0" applyFont="1" applyFill="1" applyBorder="1"/>
    <xf numFmtId="0" fontId="0" fillId="7" borderId="0" xfId="0" applyFill="1" applyBorder="1"/>
    <xf numFmtId="0" fontId="11" fillId="7" borderId="11" xfId="0" applyFont="1" applyFill="1" applyBorder="1"/>
    <xf numFmtId="0" fontId="0" fillId="7" borderId="11" xfId="0" applyFill="1" applyBorder="1"/>
    <xf numFmtId="0" fontId="12" fillId="0" borderId="0" xfId="0" applyFont="1" applyAlignment="1">
      <alignment horizontal="justify"/>
    </xf>
    <xf numFmtId="0" fontId="7" fillId="0" borderId="5" xfId="0" applyFont="1" applyFill="1" applyBorder="1" applyAlignment="1">
      <alignment horizontal="left"/>
    </xf>
    <xf numFmtId="0" fontId="7" fillId="0" borderId="0" xfId="0" applyFont="1" applyFill="1" applyBorder="1" applyAlignment="1">
      <alignment horizontal="left"/>
    </xf>
    <xf numFmtId="183" fontId="7" fillId="0" borderId="0" xfId="0" applyNumberFormat="1" applyFont="1" applyFill="1" applyBorder="1" applyAlignment="1">
      <alignment horizontal="center"/>
    </xf>
    <xf numFmtId="183" fontId="7" fillId="0" borderId="11" xfId="0" applyNumberFormat="1" applyFont="1" applyFill="1" applyBorder="1" applyAlignment="1">
      <alignment horizontal="center"/>
    </xf>
    <xf numFmtId="0" fontId="13" fillId="0" borderId="0" xfId="0" applyFont="1" applyAlignment="1">
      <alignment horizontal="justify"/>
    </xf>
    <xf numFmtId="0" fontId="0" fillId="0" borderId="18" xfId="0" applyBorder="1"/>
    <xf numFmtId="0" fontId="0" fillId="0" borderId="19" xfId="0" applyBorder="1"/>
    <xf numFmtId="0" fontId="0" fillId="0" borderId="3" xfId="0" applyBorder="1"/>
    <xf numFmtId="0" fontId="0" fillId="0" borderId="20" xfId="0" applyBorder="1"/>
    <xf numFmtId="0" fontId="0" fillId="0" borderId="21" xfId="0" applyBorder="1" applyAlignment="1">
      <alignment horizontal="right"/>
    </xf>
    <xf numFmtId="0" fontId="0" fillId="0" borderId="2" xfId="0" applyBorder="1"/>
    <xf numFmtId="0" fontId="0" fillId="0" borderId="22" xfId="0" applyBorder="1" applyAlignment="1">
      <alignment horizontal="right"/>
    </xf>
    <xf numFmtId="55" fontId="0" fillId="0" borderId="19" xfId="0" applyNumberFormat="1" applyBorder="1"/>
    <xf numFmtId="49" fontId="0" fillId="0" borderId="3" xfId="0" applyNumberFormat="1" applyBorder="1" applyAlignment="1">
      <alignment horizontal="center"/>
    </xf>
    <xf numFmtId="49" fontId="0" fillId="0" borderId="22" xfId="0" applyNumberFormat="1" applyBorder="1" applyAlignment="1">
      <alignment horizontal="center"/>
    </xf>
    <xf numFmtId="0" fontId="0" fillId="5" borderId="0" xfId="0" applyFill="1"/>
    <xf numFmtId="0" fontId="0" fillId="5" borderId="0" xfId="0" applyFill="1" applyProtection="1">
      <protection locked="0"/>
    </xf>
    <xf numFmtId="181" fontId="0" fillId="0" borderId="0" xfId="0" applyNumberFormat="1"/>
    <xf numFmtId="0" fontId="14" fillId="0" borderId="1" xfId="0" applyFont="1" applyBorder="1" applyAlignment="1">
      <alignment horizontal="center"/>
    </xf>
    <xf numFmtId="0" fontId="15" fillId="0" borderId="1" xfId="0" applyFont="1" applyBorder="1" applyAlignment="1" applyProtection="1">
      <alignment horizontal="center"/>
      <protection locked="0"/>
    </xf>
    <xf numFmtId="0" fontId="15" fillId="0" borderId="1" xfId="0" applyFont="1" applyBorder="1" applyAlignment="1">
      <alignment horizontal="center"/>
    </xf>
    <xf numFmtId="0" fontId="16" fillId="0" borderId="1" xfId="0" applyFont="1" applyBorder="1" applyAlignment="1">
      <alignment horizontal="center"/>
    </xf>
    <xf numFmtId="178" fontId="0" fillId="0" borderId="0" xfId="0" applyNumberFormat="1"/>
    <xf numFmtId="0" fontId="7" fillId="6" borderId="23" xfId="0" applyFont="1" applyFill="1" applyBorder="1" applyAlignment="1">
      <alignment horizontal="right"/>
    </xf>
    <xf numFmtId="183" fontId="7" fillId="0" borderId="23" xfId="0" applyNumberFormat="1" applyFont="1" applyBorder="1" applyAlignment="1">
      <alignment horizontal="center"/>
    </xf>
    <xf numFmtId="183" fontId="7" fillId="5" borderId="23" xfId="0" applyNumberFormat="1" applyFont="1" applyFill="1" applyBorder="1" applyAlignment="1">
      <alignment horizontal="center"/>
    </xf>
    <xf numFmtId="183" fontId="7" fillId="5" borderId="24" xfId="0" applyNumberFormat="1" applyFont="1" applyFill="1" applyBorder="1" applyAlignment="1">
      <alignment horizontal="center"/>
    </xf>
    <xf numFmtId="182" fontId="8" fillId="0" borderId="25" xfId="0" applyNumberFormat="1" applyFont="1" applyBorder="1" applyAlignment="1">
      <alignment horizontal="center" vertical="center"/>
    </xf>
    <xf numFmtId="182" fontId="8" fillId="5" borderId="25" xfId="0" applyNumberFormat="1" applyFont="1" applyFill="1" applyBorder="1" applyAlignment="1">
      <alignment horizontal="center" vertical="center"/>
    </xf>
    <xf numFmtId="182" fontId="8" fillId="5" borderId="26" xfId="0" applyNumberFormat="1" applyFont="1" applyFill="1" applyBorder="1" applyAlignment="1">
      <alignment horizontal="center" vertical="center"/>
    </xf>
    <xf numFmtId="0" fontId="6" fillId="4" borderId="27" xfId="0" applyFont="1" applyFill="1" applyBorder="1" applyAlignment="1">
      <alignment horizontal="center" vertical="center"/>
    </xf>
    <xf numFmtId="182" fontId="8" fillId="0" borderId="28" xfId="0" applyNumberFormat="1" applyFont="1" applyBorder="1" applyAlignment="1">
      <alignment horizontal="center" vertical="center"/>
    </xf>
    <xf numFmtId="0" fontId="9" fillId="0" borderId="29" xfId="0" applyFont="1" applyBorder="1" applyAlignment="1">
      <alignment horizontal="center"/>
    </xf>
    <xf numFmtId="0" fontId="9" fillId="0" borderId="30" xfId="0" applyFont="1" applyBorder="1" applyAlignment="1">
      <alignment horizontal="center"/>
    </xf>
    <xf numFmtId="183" fontId="7" fillId="0" borderId="31" xfId="0" applyNumberFormat="1" applyFont="1" applyBorder="1" applyAlignment="1">
      <alignment horizontal="center"/>
    </xf>
    <xf numFmtId="183" fontId="7" fillId="0" borderId="29" xfId="0" applyNumberFormat="1" applyFont="1" applyBorder="1" applyAlignment="1">
      <alignment horizontal="center"/>
    </xf>
    <xf numFmtId="183" fontId="7" fillId="0" borderId="32" xfId="0" applyNumberFormat="1" applyFont="1" applyBorder="1" applyAlignment="1">
      <alignment horizontal="center"/>
    </xf>
    <xf numFmtId="0" fontId="7" fillId="0" borderId="29" xfId="0" applyFont="1" applyBorder="1" applyAlignment="1">
      <alignment horizontal="center"/>
    </xf>
    <xf numFmtId="183" fontId="7" fillId="0" borderId="33" xfId="0" applyNumberFormat="1" applyFont="1" applyBorder="1" applyAlignment="1">
      <alignment horizontal="center"/>
    </xf>
    <xf numFmtId="184" fontId="0" fillId="0" borderId="0" xfId="0" applyNumberFormat="1"/>
    <xf numFmtId="183" fontId="0" fillId="0" borderId="0" xfId="0" applyNumberFormat="1"/>
    <xf numFmtId="0" fontId="0" fillId="0" borderId="0" xfId="0" applyNumberFormat="1" applyProtection="1">
      <protection locked="0"/>
    </xf>
    <xf numFmtId="0" fontId="0" fillId="0" borderId="0" xfId="0" applyNumberFormat="1" applyBorder="1" applyProtection="1">
      <protection locked="0"/>
    </xf>
    <xf numFmtId="0" fontId="0" fillId="0" borderId="34" xfId="0" applyNumberFormat="1" applyBorder="1" applyProtection="1">
      <protection locked="0"/>
    </xf>
    <xf numFmtId="0" fontId="0" fillId="0" borderId="35" xfId="0" applyNumberFormat="1" applyBorder="1" applyProtection="1">
      <protection locked="0"/>
    </xf>
    <xf numFmtId="0" fontId="0" fillId="0" borderId="36" xfId="0" applyNumberFormat="1" applyBorder="1" applyProtection="1">
      <protection locked="0"/>
    </xf>
    <xf numFmtId="0" fontId="0" fillId="0" borderId="37" xfId="0" applyNumberFormat="1" applyBorder="1" applyProtection="1">
      <protection locked="0"/>
    </xf>
    <xf numFmtId="0" fontId="0" fillId="0" borderId="37" xfId="0" applyBorder="1"/>
    <xf numFmtId="0" fontId="0" fillId="0" borderId="38" xfId="0" applyNumberFormat="1" applyBorder="1" applyProtection="1">
      <protection locked="0"/>
    </xf>
    <xf numFmtId="0" fontId="0" fillId="0" borderId="39" xfId="0" applyNumberFormat="1" applyBorder="1" applyProtection="1">
      <protection locked="0"/>
    </xf>
    <xf numFmtId="185" fontId="0" fillId="0" borderId="38" xfId="0" applyNumberFormat="1" applyBorder="1" applyProtection="1">
      <protection locked="0"/>
    </xf>
    <xf numFmtId="0" fontId="0" fillId="0" borderId="38" xfId="0" applyBorder="1"/>
    <xf numFmtId="185" fontId="0" fillId="0" borderId="0" xfId="0" applyNumberFormat="1" applyProtection="1">
      <protection locked="0"/>
    </xf>
    <xf numFmtId="0" fontId="0" fillId="0" borderId="0" xfId="0" applyFill="1" applyBorder="1"/>
    <xf numFmtId="185" fontId="0" fillId="0" borderId="37" xfId="0" applyNumberFormat="1" applyBorder="1" applyProtection="1">
      <protection locked="0"/>
    </xf>
    <xf numFmtId="0" fontId="0" fillId="0" borderId="40" xfId="0" applyNumberFormat="1" applyBorder="1" applyProtection="1">
      <protection locked="0"/>
    </xf>
    <xf numFmtId="185" fontId="0" fillId="0" borderId="0" xfId="0" applyNumberFormat="1"/>
    <xf numFmtId="49" fontId="0" fillId="0" borderId="41" xfId="0" applyNumberFormat="1" applyBorder="1" applyAlignment="1">
      <alignment horizontal="center"/>
    </xf>
    <xf numFmtId="176" fontId="0" fillId="0" borderId="38" xfId="0" applyNumberFormat="1" applyBorder="1" applyProtection="1">
      <protection locked="0"/>
    </xf>
    <xf numFmtId="1" fontId="17" fillId="0" borderId="38" xfId="0" applyNumberFormat="1" applyFont="1" applyBorder="1" applyProtection="1">
      <protection locked="0"/>
    </xf>
    <xf numFmtId="0" fontId="0" fillId="0" borderId="0" xfId="0" applyNumberFormat="1" applyFill="1" applyBorder="1" applyProtection="1">
      <protection locked="0"/>
    </xf>
    <xf numFmtId="0" fontId="0" fillId="0" borderId="42" xfId="0" applyNumberFormat="1" applyBorder="1" applyProtection="1">
      <protection locked="0"/>
    </xf>
    <xf numFmtId="185" fontId="0" fillId="0" borderId="42" xfId="0" applyNumberFormat="1" applyBorder="1" applyProtection="1">
      <protection locked="0"/>
    </xf>
    <xf numFmtId="176" fontId="0" fillId="0" borderId="42" xfId="0" applyNumberFormat="1" applyBorder="1" applyProtection="1">
      <protection locked="0"/>
    </xf>
    <xf numFmtId="1" fontId="17" fillId="0" borderId="0" xfId="0" applyNumberFormat="1" applyFont="1" applyProtection="1">
      <protection locked="0"/>
    </xf>
    <xf numFmtId="2" fontId="17" fillId="0" borderId="0" xfId="0" applyNumberFormat="1" applyFont="1"/>
    <xf numFmtId="0" fontId="0" fillId="0" borderId="43" xfId="0" applyNumberFormat="1" applyBorder="1" applyProtection="1">
      <protection locked="0"/>
    </xf>
    <xf numFmtId="0" fontId="0" fillId="0" borderId="44" xfId="0" applyNumberFormat="1" applyBorder="1" applyProtection="1">
      <protection locked="0"/>
    </xf>
    <xf numFmtId="0" fontId="0" fillId="0" borderId="45" xfId="0" applyNumberFormat="1" applyBorder="1" applyProtection="1">
      <protection locked="0"/>
    </xf>
    <xf numFmtId="0" fontId="0" fillId="0" borderId="42" xfId="0" applyBorder="1"/>
    <xf numFmtId="1" fontId="17" fillId="0" borderId="42" xfId="0" applyNumberFormat="1" applyFont="1" applyBorder="1" applyProtection="1">
      <protection locked="0"/>
    </xf>
    <xf numFmtId="0" fontId="0" fillId="0" borderId="46" xfId="0" applyNumberFormat="1" applyBorder="1" applyProtection="1">
      <protection locked="0"/>
    </xf>
    <xf numFmtId="0" fontId="0" fillId="0" borderId="47" xfId="0" applyNumberFormat="1" applyBorder="1" applyProtection="1">
      <protection locked="0"/>
    </xf>
    <xf numFmtId="176" fontId="0" fillId="0" borderId="37" xfId="0" applyNumberFormat="1" applyBorder="1" applyProtection="1">
      <protection locked="0"/>
    </xf>
    <xf numFmtId="1" fontId="17" fillId="0" borderId="37" xfId="0" applyNumberFormat="1" applyFont="1" applyBorder="1" applyProtection="1">
      <protection locked="0"/>
    </xf>
    <xf numFmtId="2" fontId="17" fillId="0" borderId="37" xfId="0" applyNumberFormat="1" applyFont="1" applyBorder="1" applyProtection="1">
      <protection locked="0"/>
    </xf>
    <xf numFmtId="0" fontId="0" fillId="0" borderId="48" xfId="0" applyNumberFormat="1" applyBorder="1" applyProtection="1">
      <protection locked="0"/>
    </xf>
    <xf numFmtId="2" fontId="17" fillId="0" borderId="0" xfId="0" applyNumberFormat="1" applyFont="1" applyProtection="1">
      <protection locked="0"/>
    </xf>
    <xf numFmtId="1" fontId="17" fillId="0" borderId="38" xfId="0" applyNumberFormat="1" applyFont="1" applyBorder="1"/>
    <xf numFmtId="2" fontId="17" fillId="0" borderId="38" xfId="0" applyNumberFormat="1" applyFont="1" applyBorder="1"/>
    <xf numFmtId="1" fontId="17" fillId="0" borderId="0" xfId="0" applyNumberFormat="1" applyFont="1"/>
    <xf numFmtId="0" fontId="0" fillId="0" borderId="49" xfId="0" applyNumberFormat="1" applyBorder="1" applyProtection="1">
      <protection locked="0"/>
    </xf>
    <xf numFmtId="183" fontId="0" fillId="0" borderId="34" xfId="0" applyNumberFormat="1" applyBorder="1" applyProtection="1">
      <protection locked="0"/>
    </xf>
    <xf numFmtId="0" fontId="0" fillId="0" borderId="34" xfId="0" applyBorder="1"/>
    <xf numFmtId="185" fontId="0" fillId="0" borderId="34" xfId="0" applyNumberFormat="1" applyBorder="1" applyProtection="1">
      <protection locked="0"/>
    </xf>
    <xf numFmtId="176" fontId="0" fillId="0" borderId="34" xfId="0" applyNumberFormat="1" applyBorder="1" applyProtection="1">
      <protection locked="0"/>
    </xf>
    <xf numFmtId="0" fontId="0" fillId="0" borderId="50" xfId="0" applyNumberFormat="1" applyBorder="1" applyProtection="1">
      <protection locked="0"/>
    </xf>
    <xf numFmtId="0" fontId="0" fillId="0" borderId="51" xfId="0" applyBorder="1"/>
    <xf numFmtId="0" fontId="0" fillId="0" borderId="51" xfId="0" applyNumberFormat="1" applyBorder="1" applyProtection="1">
      <protection locked="0"/>
    </xf>
    <xf numFmtId="185" fontId="0" fillId="0" borderId="51" xfId="0" applyNumberFormat="1" applyBorder="1" applyProtection="1">
      <protection locked="0"/>
    </xf>
    <xf numFmtId="176" fontId="0" fillId="0" borderId="51" xfId="0" applyNumberFormat="1" applyBorder="1" applyProtection="1">
      <protection locked="0"/>
    </xf>
    <xf numFmtId="0" fontId="0" fillId="0" borderId="52" xfId="0" applyNumberFormat="1" applyBorder="1" applyProtection="1">
      <protection locked="0"/>
    </xf>
    <xf numFmtId="183" fontId="0" fillId="0" borderId="0" xfId="0" applyNumberFormat="1" applyBorder="1" applyProtection="1">
      <protection locked="0"/>
    </xf>
    <xf numFmtId="183" fontId="0" fillId="0" borderId="0" xfId="0" applyNumberFormat="1" applyProtection="1">
      <protection locked="0"/>
    </xf>
    <xf numFmtId="0" fontId="0" fillId="0" borderId="34" xfId="0" applyFill="1" applyBorder="1"/>
    <xf numFmtId="183" fontId="0" fillId="0" borderId="51" xfId="0" applyNumberFormat="1" applyBorder="1" applyProtection="1">
      <protection locked="0"/>
    </xf>
    <xf numFmtId="0" fontId="0" fillId="0" borderId="51" xfId="0" applyFill="1" applyBorder="1"/>
    <xf numFmtId="0" fontId="11" fillId="0" borderId="0" xfId="0" applyFont="1"/>
    <xf numFmtId="0" fontId="18" fillId="0" borderId="0" xfId="0" applyFont="1"/>
    <xf numFmtId="0" fontId="19" fillId="0" borderId="39" xfId="0" applyNumberFormat="1" applyFont="1" applyBorder="1" applyProtection="1">
      <protection locked="0"/>
    </xf>
    <xf numFmtId="0" fontId="19" fillId="0" borderId="38" xfId="0" applyNumberFormat="1" applyFont="1" applyBorder="1" applyProtection="1">
      <protection locked="0"/>
    </xf>
    <xf numFmtId="0" fontId="19" fillId="0" borderId="38" xfId="0" applyFont="1" applyBorder="1"/>
    <xf numFmtId="185" fontId="19" fillId="0" borderId="38" xfId="0" applyNumberFormat="1" applyFont="1" applyBorder="1" applyProtection="1">
      <protection locked="0"/>
    </xf>
    <xf numFmtId="176" fontId="19" fillId="0" borderId="38" xfId="0" applyNumberFormat="1" applyFont="1" applyBorder="1" applyProtection="1">
      <protection locked="0"/>
    </xf>
    <xf numFmtId="20" fontId="0" fillId="0" borderId="0" xfId="0" applyNumberFormat="1" applyFill="1"/>
    <xf numFmtId="176" fontId="2" fillId="0" borderId="0" xfId="0" applyNumberFormat="1" applyFont="1"/>
    <xf numFmtId="49" fontId="0" fillId="0" borderId="21" xfId="0" applyNumberFormat="1" applyBorder="1" applyAlignment="1">
      <alignment horizontal="center"/>
    </xf>
    <xf numFmtId="0" fontId="0" fillId="0" borderId="38" xfId="0" applyFill="1" applyBorder="1"/>
    <xf numFmtId="0" fontId="0" fillId="0" borderId="0" xfId="0" applyFill="1" applyProtection="1">
      <protection locked="0"/>
    </xf>
    <xf numFmtId="186" fontId="0" fillId="0" borderId="0" xfId="1" applyNumberFormat="1" applyFont="1"/>
    <xf numFmtId="0" fontId="17" fillId="0" borderId="0" xfId="0" applyFont="1" applyBorder="1"/>
    <xf numFmtId="183" fontId="20" fillId="0" borderId="0" xfId="0" applyNumberFormat="1" applyFont="1" applyFill="1" applyBorder="1" applyAlignment="1">
      <alignment horizontal="center"/>
    </xf>
    <xf numFmtId="183" fontId="20" fillId="0" borderId="0" xfId="0" applyNumberFormat="1" applyFont="1" applyFill="1" applyBorder="1" applyAlignment="1">
      <alignment horizontal="right"/>
    </xf>
    <xf numFmtId="0" fontId="20" fillId="8" borderId="53" xfId="0" applyFont="1" applyFill="1" applyBorder="1" applyAlignment="1">
      <alignment horizontal="right"/>
    </xf>
    <xf numFmtId="0" fontId="20" fillId="8" borderId="54" xfId="0" applyFont="1" applyFill="1" applyBorder="1" applyAlignment="1">
      <alignment horizontal="right"/>
    </xf>
    <xf numFmtId="0" fontId="20" fillId="8" borderId="55" xfId="0" applyFont="1" applyFill="1" applyBorder="1" applyAlignment="1">
      <alignment horizontal="right"/>
    </xf>
    <xf numFmtId="0" fontId="0" fillId="0" borderId="11" xfId="0" applyBorder="1" applyAlignment="1">
      <alignment horizontal="center"/>
    </xf>
    <xf numFmtId="188" fontId="10" fillId="7" borderId="0" xfId="0" quotePrefix="1" applyNumberFormat="1" applyFont="1" applyFill="1" applyBorder="1" applyAlignment="1">
      <alignment horizontal="right"/>
    </xf>
    <xf numFmtId="0" fontId="0" fillId="0" borderId="0" xfId="0" applyBorder="1" applyAlignment="1">
      <alignment vertical="center"/>
    </xf>
    <xf numFmtId="0" fontId="0" fillId="0" borderId="69" xfId="0" applyBorder="1"/>
    <xf numFmtId="0" fontId="0" fillId="0" borderId="5"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5" xfId="0" applyBorder="1" applyAlignment="1"/>
    <xf numFmtId="0" fontId="0" fillId="0" borderId="0" xfId="0" applyBorder="1" applyAlignment="1"/>
    <xf numFmtId="0" fontId="27" fillId="0" borderId="0" xfId="0" applyFont="1" applyAlignment="1"/>
    <xf numFmtId="0" fontId="0" fillId="0" borderId="11" xfId="0" applyBorder="1" applyAlignment="1"/>
    <xf numFmtId="179" fontId="0" fillId="0" borderId="0" xfId="0" applyNumberFormat="1" applyFill="1"/>
    <xf numFmtId="180" fontId="0" fillId="0" borderId="0" xfId="0" applyNumberFormat="1" applyFill="1"/>
    <xf numFmtId="181" fontId="0" fillId="0" borderId="0" xfId="0" applyNumberFormat="1" applyFill="1"/>
    <xf numFmtId="185" fontId="0" fillId="0" borderId="1" xfId="0" applyNumberFormat="1" applyBorder="1" applyAlignment="1">
      <alignment horizontal="center"/>
    </xf>
    <xf numFmtId="20" fontId="0" fillId="0" borderId="1" xfId="0" applyNumberFormat="1" applyBorder="1" applyAlignment="1">
      <alignment horizontal="center"/>
    </xf>
    <xf numFmtId="20" fontId="0" fillId="2" borderId="0" xfId="0" applyNumberFormat="1" applyFill="1" applyAlignment="1">
      <alignment horizontal="center"/>
    </xf>
    <xf numFmtId="20" fontId="0" fillId="2" borderId="3" xfId="0" applyNumberFormat="1" applyFill="1" applyBorder="1" applyAlignment="1">
      <alignment horizontal="center"/>
    </xf>
    <xf numFmtId="20" fontId="0" fillId="0" borderId="0" xfId="0" applyNumberFormat="1" applyAlignment="1">
      <alignment horizontal="center"/>
    </xf>
    <xf numFmtId="20" fontId="0" fillId="0" borderId="0" xfId="0" applyNumberFormat="1"/>
    <xf numFmtId="0" fontId="29" fillId="0" borderId="0" xfId="0" applyFont="1"/>
    <xf numFmtId="0" fontId="29" fillId="0" borderId="0" xfId="0" applyFont="1" applyProtection="1">
      <protection locked="0"/>
    </xf>
    <xf numFmtId="176" fontId="29" fillId="0" borderId="0" xfId="0" applyNumberFormat="1" applyFont="1" applyProtection="1">
      <protection locked="0"/>
    </xf>
    <xf numFmtId="176" fontId="29" fillId="0" borderId="0" xfId="0" applyNumberFormat="1" applyFont="1"/>
    <xf numFmtId="0" fontId="29" fillId="3" borderId="0" xfId="0" applyFont="1" applyFill="1"/>
    <xf numFmtId="179" fontId="29" fillId="0" borderId="0" xfId="0" applyNumberFormat="1" applyFont="1"/>
    <xf numFmtId="0" fontId="29" fillId="2" borderId="4" xfId="0" applyFont="1" applyFill="1" applyBorder="1"/>
    <xf numFmtId="176" fontId="29" fillId="2" borderId="9" xfId="0" applyNumberFormat="1" applyFont="1" applyFill="1" applyBorder="1"/>
    <xf numFmtId="176" fontId="29" fillId="2" borderId="10" xfId="0" applyNumberFormat="1" applyFont="1" applyFill="1" applyBorder="1"/>
    <xf numFmtId="180" fontId="29" fillId="0" borderId="0" xfId="0" applyNumberFormat="1" applyFont="1"/>
    <xf numFmtId="0" fontId="29" fillId="2" borderId="5" xfId="0" applyFont="1" applyFill="1" applyBorder="1"/>
    <xf numFmtId="176" fontId="29" fillId="2" borderId="0" xfId="0" applyNumberFormat="1" applyFont="1" applyFill="1" applyBorder="1"/>
    <xf numFmtId="176" fontId="29" fillId="2" borderId="11" xfId="0" applyNumberFormat="1" applyFont="1" applyFill="1" applyBorder="1"/>
    <xf numFmtId="181" fontId="29" fillId="0" borderId="0" xfId="0" applyNumberFormat="1" applyFont="1"/>
    <xf numFmtId="178" fontId="29" fillId="0" borderId="0" xfId="0" applyNumberFormat="1" applyFont="1"/>
    <xf numFmtId="0" fontId="29" fillId="2" borderId="6" xfId="0" applyFont="1" applyFill="1" applyBorder="1"/>
    <xf numFmtId="176" fontId="29" fillId="2" borderId="12" xfId="0" applyNumberFormat="1" applyFont="1" applyFill="1" applyBorder="1"/>
    <xf numFmtId="176" fontId="29" fillId="2" borderId="13" xfId="0" applyNumberFormat="1" applyFont="1" applyFill="1" applyBorder="1"/>
    <xf numFmtId="0" fontId="29" fillId="0" borderId="1" xfId="0" applyFont="1" applyBorder="1"/>
    <xf numFmtId="0" fontId="29" fillId="2" borderId="0" xfId="0" applyFont="1" applyFill="1" applyBorder="1"/>
    <xf numFmtId="0" fontId="29" fillId="2" borderId="0" xfId="0" applyFont="1" applyFill="1"/>
    <xf numFmtId="176" fontId="29" fillId="2" borderId="0" xfId="0" applyNumberFormat="1" applyFont="1" applyFill="1"/>
    <xf numFmtId="0" fontId="29" fillId="0" borderId="2" xfId="0" applyFont="1" applyBorder="1" applyAlignment="1">
      <alignment horizontal="right"/>
    </xf>
    <xf numFmtId="0" fontId="29" fillId="0" borderId="1" xfId="0" applyFont="1" applyBorder="1" applyAlignment="1">
      <alignment horizontal="right"/>
    </xf>
    <xf numFmtId="176" fontId="29" fillId="3" borderId="0" xfId="0" applyNumberFormat="1" applyFont="1" applyFill="1"/>
    <xf numFmtId="0" fontId="0" fillId="0" borderId="37" xfId="0" applyBorder="1" applyAlignment="1">
      <alignment horizontal="center"/>
    </xf>
    <xf numFmtId="0" fontId="0" fillId="0" borderId="0" xfId="0" applyAlignment="1">
      <alignment horizontal="center"/>
    </xf>
    <xf numFmtId="0" fontId="0" fillId="0" borderId="1" xfId="0" applyBorder="1" applyAlignment="1">
      <alignment horizontal="center" vertical="center" textRotation="255"/>
    </xf>
    <xf numFmtId="0" fontId="0" fillId="0" borderId="3" xfId="0" applyBorder="1" applyAlignment="1">
      <alignment horizontal="center" vertical="center" textRotation="255"/>
    </xf>
    <xf numFmtId="0" fontId="0" fillId="0" borderId="2" xfId="0" applyBorder="1" applyAlignment="1">
      <alignment horizontal="center" vertical="center" textRotation="255"/>
    </xf>
    <xf numFmtId="0" fontId="0" fillId="0" borderId="39" xfId="0" applyBorder="1" applyAlignment="1">
      <alignment horizontal="center"/>
    </xf>
    <xf numFmtId="0" fontId="0" fillId="0" borderId="56" xfId="0" applyBorder="1" applyAlignment="1">
      <alignment horizontal="center"/>
    </xf>
    <xf numFmtId="20" fontId="0" fillId="0" borderId="39" xfId="0" applyNumberFormat="1" applyBorder="1" applyAlignment="1">
      <alignment horizontal="center"/>
    </xf>
    <xf numFmtId="20" fontId="0" fillId="0" borderId="56" xfId="0" applyNumberFormat="1" applyBorder="1" applyAlignment="1">
      <alignment horizontal="center"/>
    </xf>
    <xf numFmtId="188" fontId="10" fillId="7" borderId="0" xfId="0" quotePrefix="1" applyNumberFormat="1" applyFont="1" applyFill="1" applyBorder="1" applyAlignment="1">
      <alignment horizontal="right"/>
    </xf>
    <xf numFmtId="187" fontId="20" fillId="5" borderId="67" xfId="0" applyNumberFormat="1" applyFont="1" applyFill="1" applyBorder="1" applyAlignment="1">
      <alignment horizontal="center"/>
    </xf>
    <xf numFmtId="187" fontId="20" fillId="5" borderId="68" xfId="0" applyNumberFormat="1" applyFont="1" applyFill="1" applyBorder="1" applyAlignment="1">
      <alignment horizontal="center"/>
    </xf>
    <xf numFmtId="0" fontId="20" fillId="8" borderId="6" xfId="0" applyFont="1" applyFill="1" applyBorder="1" applyAlignment="1">
      <alignment horizontal="left"/>
    </xf>
    <xf numFmtId="0" fontId="20" fillId="8" borderId="57" xfId="0" applyFont="1" applyFill="1" applyBorder="1" applyAlignment="1">
      <alignment horizontal="left"/>
    </xf>
    <xf numFmtId="183" fontId="20" fillId="0" borderId="33" xfId="0" applyNumberFormat="1" applyFont="1" applyBorder="1" applyAlignment="1">
      <alignment horizontal="center"/>
    </xf>
    <xf numFmtId="183" fontId="20" fillId="0" borderId="12" xfId="0" applyNumberFormat="1" applyFont="1" applyBorder="1" applyAlignment="1">
      <alignment horizontal="center"/>
    </xf>
    <xf numFmtId="183" fontId="20" fillId="5" borderId="12" xfId="0" applyNumberFormat="1" applyFont="1" applyFill="1" applyBorder="1" applyAlignment="1">
      <alignment horizontal="center"/>
    </xf>
    <xf numFmtId="183" fontId="20" fillId="5" borderId="13" xfId="0" applyNumberFormat="1" applyFont="1" applyFill="1" applyBorder="1" applyAlignment="1">
      <alignment horizontal="center"/>
    </xf>
    <xf numFmtId="187" fontId="20" fillId="0" borderId="67" xfId="0" applyNumberFormat="1" applyFont="1" applyBorder="1" applyAlignment="1">
      <alignment horizontal="center"/>
    </xf>
    <xf numFmtId="0" fontId="20" fillId="8" borderId="5" xfId="0" applyFont="1" applyFill="1" applyBorder="1" applyAlignment="1">
      <alignment horizontal="left"/>
    </xf>
    <xf numFmtId="0" fontId="20" fillId="8" borderId="54" xfId="0" applyFont="1" applyFill="1" applyBorder="1" applyAlignment="1">
      <alignment horizontal="left"/>
    </xf>
    <xf numFmtId="187" fontId="20" fillId="0" borderId="66" xfId="0" applyNumberFormat="1" applyFont="1" applyBorder="1" applyAlignment="1">
      <alignment horizontal="center"/>
    </xf>
    <xf numFmtId="183" fontId="20" fillId="0" borderId="31" xfId="0" applyNumberFormat="1" applyFont="1" applyBorder="1" applyAlignment="1">
      <alignment horizontal="center"/>
    </xf>
    <xf numFmtId="183" fontId="20" fillId="0" borderId="16" xfId="0" applyNumberFormat="1" applyFont="1" applyBorder="1" applyAlignment="1">
      <alignment horizontal="center"/>
    </xf>
    <xf numFmtId="0" fontId="20" fillId="8" borderId="58" xfId="0" applyFont="1" applyFill="1" applyBorder="1" applyAlignment="1">
      <alignment horizontal="center" vertical="center" textRotation="255"/>
    </xf>
    <xf numFmtId="0" fontId="20" fillId="8" borderId="5" xfId="0" applyFont="1" applyFill="1" applyBorder="1" applyAlignment="1">
      <alignment horizontal="center" vertical="center" textRotation="255"/>
    </xf>
    <xf numFmtId="0" fontId="20" fillId="8" borderId="59" xfId="0" applyFont="1" applyFill="1" applyBorder="1" applyAlignment="1">
      <alignment horizontal="center" vertical="center" textRotation="255"/>
    </xf>
    <xf numFmtId="0" fontId="25" fillId="5" borderId="67" xfId="0" applyFont="1" applyFill="1" applyBorder="1" applyAlignment="1">
      <alignment horizontal="center"/>
    </xf>
    <xf numFmtId="0" fontId="25" fillId="5" borderId="68" xfId="0" applyFont="1" applyFill="1" applyBorder="1" applyAlignment="1">
      <alignment horizontal="center"/>
    </xf>
    <xf numFmtId="0" fontId="20" fillId="8" borderId="64" xfId="0" applyFont="1" applyFill="1" applyBorder="1" applyAlignment="1">
      <alignment horizontal="center"/>
    </xf>
    <xf numFmtId="0" fontId="20" fillId="8" borderId="65" xfId="0" applyFont="1" applyFill="1" applyBorder="1" applyAlignment="1">
      <alignment horizontal="center"/>
    </xf>
    <xf numFmtId="0" fontId="25" fillId="0" borderId="30" xfId="0" applyFont="1" applyBorder="1" applyAlignment="1">
      <alignment horizontal="center"/>
    </xf>
    <xf numFmtId="0" fontId="25" fillId="0" borderId="14" xfId="0" applyFont="1" applyBorder="1" applyAlignment="1">
      <alignment horizontal="center"/>
    </xf>
    <xf numFmtId="0" fontId="25" fillId="5" borderId="14" xfId="0" applyFont="1" applyFill="1" applyBorder="1" applyAlignment="1">
      <alignment horizontal="center"/>
    </xf>
    <xf numFmtId="0" fontId="25" fillId="5" borderId="23" xfId="0" applyFont="1" applyFill="1" applyBorder="1" applyAlignment="1">
      <alignment horizontal="center"/>
    </xf>
    <xf numFmtId="0" fontId="25" fillId="5" borderId="24" xfId="0" applyFont="1" applyFill="1" applyBorder="1" applyAlignment="1">
      <alignment horizontal="center"/>
    </xf>
    <xf numFmtId="0" fontId="25" fillId="0" borderId="67" xfId="0" applyFont="1" applyBorder="1" applyAlignment="1">
      <alignment horizontal="center"/>
    </xf>
    <xf numFmtId="0" fontId="20" fillId="8" borderId="5" xfId="0" applyFont="1" applyFill="1" applyBorder="1" applyAlignment="1">
      <alignment horizontal="center"/>
    </xf>
    <xf numFmtId="0" fontId="20" fillId="8" borderId="54" xfId="0" applyFont="1" applyFill="1" applyBorder="1" applyAlignment="1">
      <alignment horizontal="center"/>
    </xf>
    <xf numFmtId="0" fontId="25" fillId="0" borderId="66" xfId="0" applyFont="1" applyBorder="1" applyAlignment="1">
      <alignment horizontal="center"/>
    </xf>
    <xf numFmtId="0" fontId="24" fillId="8" borderId="7" xfId="0" applyFont="1" applyFill="1" applyBorder="1" applyAlignment="1">
      <alignment horizontal="center" vertical="center"/>
    </xf>
    <xf numFmtId="0" fontId="24" fillId="8" borderId="8" xfId="0" applyFont="1" applyFill="1" applyBorder="1" applyAlignment="1">
      <alignment horizontal="center" vertical="center"/>
    </xf>
    <xf numFmtId="0" fontId="20" fillId="8" borderId="62" xfId="0" applyFont="1" applyFill="1" applyBorder="1" applyAlignment="1">
      <alignment horizontal="center" vertical="center"/>
    </xf>
    <xf numFmtId="0" fontId="20" fillId="8" borderId="63" xfId="0" applyFont="1" applyFill="1" applyBorder="1" applyAlignment="1">
      <alignment horizontal="center" vertical="center"/>
    </xf>
    <xf numFmtId="182" fontId="23" fillId="0" borderId="28" xfId="0" applyNumberFormat="1" applyFont="1" applyBorder="1" applyAlignment="1">
      <alignment horizontal="center" vertical="center"/>
    </xf>
    <xf numFmtId="182" fontId="23" fillId="0" borderId="25" xfId="0" applyNumberFormat="1" applyFont="1" applyBorder="1" applyAlignment="1">
      <alignment horizontal="center" vertical="center"/>
    </xf>
    <xf numFmtId="182" fontId="23" fillId="5" borderId="25" xfId="0" applyNumberFormat="1" applyFont="1" applyFill="1" applyBorder="1" applyAlignment="1">
      <alignment horizontal="center" vertical="center"/>
    </xf>
    <xf numFmtId="182" fontId="23" fillId="5" borderId="26" xfId="0" applyNumberFormat="1" applyFont="1" applyFill="1" applyBorder="1" applyAlignment="1">
      <alignment horizontal="center" vertical="center"/>
    </xf>
    <xf numFmtId="0" fontId="23" fillId="8" borderId="60" xfId="0" applyFont="1" applyFill="1" applyBorder="1" applyAlignment="1">
      <alignment horizontal="center" vertical="center"/>
    </xf>
    <xf numFmtId="0" fontId="23" fillId="8" borderId="61" xfId="0" applyFont="1" applyFill="1" applyBorder="1" applyAlignment="1">
      <alignment horizontal="center" vertical="center"/>
    </xf>
    <xf numFmtId="0" fontId="24" fillId="8" borderId="27" xfId="0" applyFont="1" applyFill="1" applyBorder="1" applyAlignment="1">
      <alignment horizontal="center" vertical="center"/>
    </xf>
    <xf numFmtId="183" fontId="20" fillId="0" borderId="73" xfId="0" applyNumberFormat="1" applyFont="1" applyBorder="1" applyAlignment="1">
      <alignment horizontal="center"/>
    </xf>
    <xf numFmtId="183" fontId="20" fillId="0" borderId="74" xfId="0" applyNumberFormat="1" applyFont="1" applyBorder="1" applyAlignment="1">
      <alignment horizontal="center"/>
    </xf>
    <xf numFmtId="183" fontId="20" fillId="0" borderId="75" xfId="0" applyNumberFormat="1" applyFont="1" applyBorder="1" applyAlignment="1">
      <alignment horizontal="center"/>
    </xf>
    <xf numFmtId="183" fontId="20" fillId="0" borderId="70" xfId="0" applyNumberFormat="1" applyFont="1" applyBorder="1" applyAlignment="1">
      <alignment horizontal="center"/>
    </xf>
    <xf numFmtId="183" fontId="20" fillId="0" borderId="71" xfId="0" applyNumberFormat="1" applyFont="1" applyBorder="1" applyAlignment="1">
      <alignment horizontal="center"/>
    </xf>
    <xf numFmtId="183" fontId="20" fillId="0" borderId="72" xfId="0" applyNumberFormat="1" applyFont="1" applyBorder="1" applyAlignment="1">
      <alignment horizontal="center"/>
    </xf>
    <xf numFmtId="0" fontId="17" fillId="0" borderId="12" xfId="0" applyFont="1" applyBorder="1" applyAlignment="1">
      <alignment horizontal="center"/>
    </xf>
    <xf numFmtId="183" fontId="20" fillId="0" borderId="23" xfId="0" applyNumberFormat="1" applyFont="1" applyBorder="1" applyAlignment="1">
      <alignment horizontal="center"/>
    </xf>
    <xf numFmtId="183" fontId="20" fillId="5" borderId="0" xfId="0" applyNumberFormat="1" applyFont="1" applyFill="1" applyBorder="1" applyAlignment="1">
      <alignment horizontal="center"/>
    </xf>
    <xf numFmtId="183" fontId="20" fillId="5" borderId="11" xfId="0" applyNumberFormat="1" applyFont="1" applyFill="1" applyBorder="1" applyAlignment="1">
      <alignment horizontal="center"/>
    </xf>
    <xf numFmtId="183" fontId="20" fillId="5" borderId="67" xfId="0" applyNumberFormat="1" applyFont="1" applyFill="1" applyBorder="1" applyAlignment="1">
      <alignment horizontal="center"/>
    </xf>
    <xf numFmtId="183" fontId="20" fillId="5" borderId="68" xfId="0" applyNumberFormat="1" applyFont="1" applyFill="1" applyBorder="1" applyAlignment="1">
      <alignment horizontal="center"/>
    </xf>
    <xf numFmtId="183" fontId="20" fillId="5" borderId="23" xfId="0" applyNumberFormat="1" applyFont="1" applyFill="1" applyBorder="1" applyAlignment="1">
      <alignment horizontal="center"/>
    </xf>
    <xf numFmtId="183" fontId="20" fillId="5" borderId="24" xfId="0" applyNumberFormat="1" applyFont="1" applyFill="1" applyBorder="1" applyAlignment="1">
      <alignment horizontal="center"/>
    </xf>
    <xf numFmtId="183" fontId="20" fillId="0" borderId="0" xfId="0" applyNumberFormat="1" applyFont="1" applyBorder="1" applyAlignment="1">
      <alignment horizontal="center"/>
    </xf>
    <xf numFmtId="183" fontId="20" fillId="5" borderId="16" xfId="0" applyNumberFormat="1" applyFont="1" applyFill="1" applyBorder="1" applyAlignment="1">
      <alignment horizontal="center"/>
    </xf>
    <xf numFmtId="183" fontId="20" fillId="0" borderId="29" xfId="0" applyNumberFormat="1" applyFont="1" applyBorder="1" applyAlignment="1">
      <alignment horizontal="center"/>
    </xf>
    <xf numFmtId="183" fontId="20" fillId="0" borderId="32" xfId="0" applyNumberFormat="1" applyFont="1" applyBorder="1" applyAlignment="1">
      <alignment horizontal="center"/>
    </xf>
    <xf numFmtId="0" fontId="17" fillId="0" borderId="6" xfId="0" applyFont="1" applyBorder="1" applyAlignment="1">
      <alignment horizontal="center"/>
    </xf>
    <xf numFmtId="0" fontId="28" fillId="0" borderId="0" xfId="0" applyFont="1" applyBorder="1" applyAlignment="1">
      <alignment horizontal="left"/>
    </xf>
    <xf numFmtId="0" fontId="7" fillId="6" borderId="5" xfId="0" applyFont="1" applyFill="1" applyBorder="1" applyAlignment="1">
      <alignment horizontal="left"/>
    </xf>
    <xf numFmtId="0" fontId="7" fillId="6" borderId="0" xfId="0" applyFont="1" applyFill="1" applyBorder="1" applyAlignment="1">
      <alignment horizontal="left"/>
    </xf>
    <xf numFmtId="0" fontId="7" fillId="6" borderId="6" xfId="0" applyFont="1" applyFill="1" applyBorder="1" applyAlignment="1">
      <alignment horizontal="left"/>
    </xf>
    <xf numFmtId="0" fontId="7" fillId="6" borderId="12" xfId="0" applyFont="1" applyFill="1" applyBorder="1" applyAlignment="1">
      <alignment horizontal="left"/>
    </xf>
    <xf numFmtId="0" fontId="0" fillId="0" borderId="5"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7" fillId="6" borderId="58" xfId="0" applyFont="1" applyFill="1" applyBorder="1" applyAlignment="1">
      <alignment horizontal="center" vertical="center" textRotation="255"/>
    </xf>
    <xf numFmtId="0" fontId="7" fillId="6" borderId="5" xfId="0" applyFont="1" applyFill="1" applyBorder="1" applyAlignment="1">
      <alignment horizontal="center" vertical="center" textRotation="255"/>
    </xf>
    <xf numFmtId="0" fontId="7" fillId="6" borderId="59" xfId="0" applyFont="1" applyFill="1" applyBorder="1" applyAlignment="1">
      <alignment horizontal="center" vertical="center" textRotation="255"/>
    </xf>
    <xf numFmtId="0" fontId="7" fillId="4" borderId="60" xfId="0" applyFont="1" applyFill="1" applyBorder="1" applyAlignment="1">
      <alignment horizontal="center" vertical="center"/>
    </xf>
    <xf numFmtId="0" fontId="7" fillId="4" borderId="7" xfId="0" applyFont="1" applyFill="1" applyBorder="1" applyAlignment="1">
      <alignment horizontal="center" vertical="center"/>
    </xf>
    <xf numFmtId="0" fontId="7" fillId="6" borderId="62" xfId="0" applyFont="1" applyFill="1" applyBorder="1" applyAlignment="1">
      <alignment horizontal="center" vertical="center"/>
    </xf>
    <xf numFmtId="0" fontId="7" fillId="6" borderId="25" xfId="0" applyFont="1" applyFill="1" applyBorder="1" applyAlignment="1">
      <alignment horizontal="center" vertical="center"/>
    </xf>
    <xf numFmtId="0" fontId="7" fillId="6" borderId="5" xfId="0" applyFont="1" applyFill="1" applyBorder="1" applyAlignment="1">
      <alignment horizontal="center"/>
    </xf>
    <xf numFmtId="0" fontId="7" fillId="6" borderId="0" xfId="0" applyFont="1" applyFill="1" applyBorder="1" applyAlignment="1">
      <alignment horizontal="center"/>
    </xf>
    <xf numFmtId="0" fontId="7" fillId="6" borderId="64" xfId="0" applyFont="1" applyFill="1" applyBorder="1" applyAlignment="1">
      <alignment horizontal="center"/>
    </xf>
    <xf numFmtId="0" fontId="7" fillId="6" borderId="14" xfId="0" applyFont="1" applyFill="1" applyBorder="1" applyAlignment="1">
      <alignment horizontal="center"/>
    </xf>
    <xf numFmtId="0" fontId="29" fillId="0" borderId="39" xfId="0" applyFont="1" applyBorder="1" applyAlignment="1">
      <alignment horizontal="center"/>
    </xf>
    <xf numFmtId="0" fontId="29" fillId="0" borderId="56" xfId="0" applyFont="1" applyBorder="1" applyAlignment="1">
      <alignment horizontal="center"/>
    </xf>
    <xf numFmtId="0" fontId="29" fillId="0" borderId="1" xfId="0" applyFont="1" applyBorder="1" applyAlignment="1">
      <alignment horizontal="center" vertical="center" textRotation="255"/>
    </xf>
    <xf numFmtId="0" fontId="29" fillId="0" borderId="3" xfId="0" applyFont="1" applyBorder="1" applyAlignment="1">
      <alignment horizontal="center" vertical="center" textRotation="255"/>
    </xf>
    <xf numFmtId="0" fontId="29" fillId="0" borderId="2" xfId="0" applyFont="1" applyBorder="1" applyAlignment="1">
      <alignment horizontal="center" vertical="center" textRotation="255"/>
    </xf>
    <xf numFmtId="0" fontId="5" fillId="0" borderId="0" xfId="0" applyFont="1" applyAlignment="1">
      <alignment horizontal="center" vertical="center"/>
    </xf>
    <xf numFmtId="0" fontId="30" fillId="0" borderId="4" xfId="0" applyFont="1" applyBorder="1" applyAlignment="1">
      <alignment vertical="center"/>
    </xf>
    <xf numFmtId="0" fontId="30" fillId="0" borderId="0" xfId="0" applyFont="1" applyBorder="1"/>
    <xf numFmtId="0" fontId="30" fillId="0" borderId="11" xfId="0" applyFont="1" applyBorder="1"/>
    <xf numFmtId="0" fontId="30" fillId="0" borderId="0" xfId="0" applyFont="1" applyBorder="1" applyAlignment="1">
      <alignment horizontal="left" vertical="center"/>
    </xf>
    <xf numFmtId="0" fontId="30" fillId="0" borderId="11" xfId="0" applyFont="1" applyBorder="1" applyAlignment="1">
      <alignment horizontal="left" vertical="center"/>
    </xf>
    <xf numFmtId="0" fontId="30" fillId="0" borderId="5" xfId="0" applyFont="1" applyBorder="1" applyAlignment="1">
      <alignment vertical="center"/>
    </xf>
    <xf numFmtId="0" fontId="30" fillId="0" borderId="0" xfId="0" applyFont="1" applyBorder="1" applyAlignment="1">
      <alignment vertical="center"/>
    </xf>
    <xf numFmtId="0" fontId="30" fillId="0" borderId="5" xfId="0" applyFont="1" applyBorder="1"/>
    <xf numFmtId="0" fontId="30" fillId="0" borderId="0" xfId="0" applyFont="1" applyAlignment="1">
      <alignment horizontal="left" vertical="center"/>
    </xf>
    <xf numFmtId="0" fontId="30" fillId="0" borderId="0" xfId="0" applyFont="1"/>
    <xf numFmtId="0" fontId="30" fillId="0" borderId="5" xfId="0" applyFont="1" applyBorder="1" applyAlignment="1">
      <alignment horizontal="left" vertical="center"/>
    </xf>
    <xf numFmtId="0" fontId="31" fillId="0" borderId="5" xfId="0" applyFont="1" applyBorder="1" applyAlignment="1"/>
    <xf numFmtId="0" fontId="31" fillId="0" borderId="0" xfId="0" applyFont="1" applyBorder="1" applyAlignment="1"/>
    <xf numFmtId="0" fontId="30" fillId="0" borderId="5" xfId="0" applyFont="1" applyBorder="1" applyAlignment="1">
      <alignment horizontal="left" vertical="center"/>
    </xf>
    <xf numFmtId="0" fontId="30" fillId="0" borderId="0" xfId="0" applyFont="1" applyBorder="1" applyAlignment="1"/>
    <xf numFmtId="0" fontId="33" fillId="0" borderId="0" xfId="0" applyFont="1" applyBorder="1" applyAlignment="1"/>
    <xf numFmtId="0" fontId="34" fillId="0" borderId="5" xfId="0" applyFont="1" applyBorder="1"/>
    <xf numFmtId="0" fontId="34" fillId="0" borderId="0" xfId="0" applyFont="1" applyBorder="1"/>
    <xf numFmtId="0" fontId="34" fillId="0" borderId="11" xfId="0" applyFont="1" applyBorder="1"/>
  </cellXfs>
  <cellStyles count="4">
    <cellStyle name="桁区切り" xfId="1" builtinId="6"/>
    <cellStyle name="桁区切り 2" xfId="3" xr:uid="{00000000-0005-0000-0000-000001000000}"/>
    <cellStyle name="標準" xfId="0" builtinId="0"/>
    <cellStyle name="標準 2" xfId="2" xr:uid="{00000000-0005-0000-0000-000003000000}"/>
  </cellStyles>
  <dxfs count="2">
    <dxf>
      <font>
        <color rgb="FFFF0000"/>
      </font>
    </dxf>
    <dxf>
      <font>
        <color rgb="FF191EFF"/>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91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283473523045733E-2"/>
          <c:y val="0.15957796907814695"/>
          <c:w val="0.89566288081522727"/>
          <c:h val="0.73109443686109821"/>
        </c:manualLayout>
      </c:layout>
      <c:lineChart>
        <c:grouping val="standard"/>
        <c:varyColors val="0"/>
        <c:ser>
          <c:idx val="0"/>
          <c:order val="0"/>
          <c:tx>
            <c:strRef>
              <c:f>定地水温!$B$1</c:f>
              <c:strCache>
                <c:ptCount val="1"/>
                <c:pt idx="0">
                  <c:v>観測値</c:v>
                </c:pt>
              </c:strCache>
            </c:strRef>
          </c:tx>
          <c:spPr>
            <a:ln w="25400">
              <a:solidFill>
                <a:srgbClr val="0000FF"/>
              </a:solidFill>
              <a:prstDash val="solid"/>
            </a:ln>
          </c:spPr>
          <c:marker>
            <c:symbol val="circle"/>
            <c:size val="7"/>
            <c:spPr>
              <a:solidFill>
                <a:srgbClr val="FF0000"/>
              </a:solidFill>
              <a:ln>
                <a:solidFill>
                  <a:srgbClr val="0000FF"/>
                </a:solidFill>
                <a:prstDash val="solid"/>
              </a:ln>
            </c:spPr>
          </c:marker>
          <c:cat>
            <c:numRef>
              <c:f>定地水温!$A$2:$A$32</c:f>
              <c:numCache>
                <c:formatCode>m"月"d"日"</c:formatCode>
                <c:ptCount val="31"/>
                <c:pt idx="0">
                  <c:v>40817</c:v>
                </c:pt>
                <c:pt idx="1">
                  <c:v>40818</c:v>
                </c:pt>
                <c:pt idx="2">
                  <c:v>40819</c:v>
                </c:pt>
                <c:pt idx="3">
                  <c:v>40820</c:v>
                </c:pt>
                <c:pt idx="4">
                  <c:v>40821</c:v>
                </c:pt>
                <c:pt idx="5">
                  <c:v>40822</c:v>
                </c:pt>
                <c:pt idx="6">
                  <c:v>40823</c:v>
                </c:pt>
                <c:pt idx="7">
                  <c:v>40824</c:v>
                </c:pt>
                <c:pt idx="8">
                  <c:v>40825</c:v>
                </c:pt>
                <c:pt idx="9">
                  <c:v>40826</c:v>
                </c:pt>
                <c:pt idx="10">
                  <c:v>40827</c:v>
                </c:pt>
                <c:pt idx="11">
                  <c:v>40828</c:v>
                </c:pt>
                <c:pt idx="12">
                  <c:v>40829</c:v>
                </c:pt>
                <c:pt idx="13">
                  <c:v>40830</c:v>
                </c:pt>
                <c:pt idx="14">
                  <c:v>40831</c:v>
                </c:pt>
                <c:pt idx="15">
                  <c:v>40832</c:v>
                </c:pt>
                <c:pt idx="16">
                  <c:v>40833</c:v>
                </c:pt>
                <c:pt idx="17">
                  <c:v>40834</c:v>
                </c:pt>
                <c:pt idx="18">
                  <c:v>40835</c:v>
                </c:pt>
                <c:pt idx="19">
                  <c:v>40836</c:v>
                </c:pt>
                <c:pt idx="20">
                  <c:v>40837</c:v>
                </c:pt>
                <c:pt idx="21">
                  <c:v>40838</c:v>
                </c:pt>
                <c:pt idx="22">
                  <c:v>40839</c:v>
                </c:pt>
                <c:pt idx="23">
                  <c:v>40840</c:v>
                </c:pt>
                <c:pt idx="24">
                  <c:v>40841</c:v>
                </c:pt>
                <c:pt idx="25">
                  <c:v>40842</c:v>
                </c:pt>
                <c:pt idx="26">
                  <c:v>40843</c:v>
                </c:pt>
                <c:pt idx="27">
                  <c:v>40844</c:v>
                </c:pt>
                <c:pt idx="28">
                  <c:v>40845</c:v>
                </c:pt>
                <c:pt idx="29">
                  <c:v>40846</c:v>
                </c:pt>
                <c:pt idx="30">
                  <c:v>40847</c:v>
                </c:pt>
              </c:numCache>
            </c:numRef>
          </c:cat>
          <c:val>
            <c:numRef>
              <c:f>定地水温!$B$2:$B$32</c:f>
              <c:numCache>
                <c:formatCode>General</c:formatCode>
                <c:ptCount val="31"/>
                <c:pt idx="0">
                  <c:v>25.9</c:v>
                </c:pt>
                <c:pt idx="1">
                  <c:v>25.3</c:v>
                </c:pt>
                <c:pt idx="2">
                  <c:v>24.4</c:v>
                </c:pt>
                <c:pt idx="3">
                  <c:v>24.3</c:v>
                </c:pt>
                <c:pt idx="4">
                  <c:v>24.8</c:v>
                </c:pt>
                <c:pt idx="5">
                  <c:v>24.7</c:v>
                </c:pt>
                <c:pt idx="6">
                  <c:v>25.5</c:v>
                </c:pt>
                <c:pt idx="7">
                  <c:v>24.3</c:v>
                </c:pt>
                <c:pt idx="8">
                  <c:v>25.1</c:v>
                </c:pt>
                <c:pt idx="9">
                  <c:v>25.2</c:v>
                </c:pt>
                <c:pt idx="10">
                  <c:v>25.2</c:v>
                </c:pt>
                <c:pt idx="11">
                  <c:v>24.9</c:v>
                </c:pt>
                <c:pt idx="12">
                  <c:v>24.6</c:v>
                </c:pt>
                <c:pt idx="13">
                  <c:v>24.2</c:v>
                </c:pt>
                <c:pt idx="14">
                  <c:v>23.5</c:v>
                </c:pt>
                <c:pt idx="15">
                  <c:v>23</c:v>
                </c:pt>
                <c:pt idx="16">
                  <c:v>24</c:v>
                </c:pt>
                <c:pt idx="17">
                  <c:v>23.4</c:v>
                </c:pt>
                <c:pt idx="18">
                  <c:v>22.5</c:v>
                </c:pt>
                <c:pt idx="19">
                  <c:v>22.9</c:v>
                </c:pt>
                <c:pt idx="20">
                  <c:v>23</c:v>
                </c:pt>
                <c:pt idx="21">
                  <c:v>22.1</c:v>
                </c:pt>
                <c:pt idx="22">
                  <c:v>23.2</c:v>
                </c:pt>
                <c:pt idx="23">
                  <c:v>23.5</c:v>
                </c:pt>
                <c:pt idx="24">
                  <c:v>23.2</c:v>
                </c:pt>
                <c:pt idx="25">
                  <c:v>22.3</c:v>
                </c:pt>
                <c:pt idx="26">
                  <c:v>24.3</c:v>
                </c:pt>
                <c:pt idx="27">
                  <c:v>24.6</c:v>
                </c:pt>
                <c:pt idx="28">
                  <c:v>23.9</c:v>
                </c:pt>
                <c:pt idx="29">
                  <c:v>23.8</c:v>
                </c:pt>
                <c:pt idx="30">
                  <c:v>23.2</c:v>
                </c:pt>
              </c:numCache>
            </c:numRef>
          </c:val>
          <c:smooth val="0"/>
          <c:extLst>
            <c:ext xmlns:c16="http://schemas.microsoft.com/office/drawing/2014/chart" uri="{C3380CC4-5D6E-409C-BE32-E72D297353CC}">
              <c16:uniqueId val="{00000000-A41E-44A9-8DE9-97919F1E5387}"/>
            </c:ext>
          </c:extLst>
        </c:ser>
        <c:ser>
          <c:idx val="2"/>
          <c:order val="1"/>
          <c:tx>
            <c:strRef>
              <c:f>定地水温!$D$1</c:f>
              <c:strCache>
                <c:ptCount val="1"/>
                <c:pt idx="0">
                  <c:v>平年値</c:v>
                </c:pt>
              </c:strCache>
            </c:strRef>
          </c:tx>
          <c:spPr>
            <a:ln w="25400">
              <a:solidFill>
                <a:srgbClr val="FF0000"/>
              </a:solidFill>
              <a:prstDash val="solid"/>
            </a:ln>
          </c:spPr>
          <c:marker>
            <c:symbol val="none"/>
          </c:marker>
          <c:cat>
            <c:numRef>
              <c:f>定地水温!$A$2:$A$32</c:f>
              <c:numCache>
                <c:formatCode>m"月"d"日"</c:formatCode>
                <c:ptCount val="31"/>
                <c:pt idx="0">
                  <c:v>40817</c:v>
                </c:pt>
                <c:pt idx="1">
                  <c:v>40818</c:v>
                </c:pt>
                <c:pt idx="2">
                  <c:v>40819</c:v>
                </c:pt>
                <c:pt idx="3">
                  <c:v>40820</c:v>
                </c:pt>
                <c:pt idx="4">
                  <c:v>40821</c:v>
                </c:pt>
                <c:pt idx="5">
                  <c:v>40822</c:v>
                </c:pt>
                <c:pt idx="6">
                  <c:v>40823</c:v>
                </c:pt>
                <c:pt idx="7">
                  <c:v>40824</c:v>
                </c:pt>
                <c:pt idx="8">
                  <c:v>40825</c:v>
                </c:pt>
                <c:pt idx="9">
                  <c:v>40826</c:v>
                </c:pt>
                <c:pt idx="10">
                  <c:v>40827</c:v>
                </c:pt>
                <c:pt idx="11">
                  <c:v>40828</c:v>
                </c:pt>
                <c:pt idx="12">
                  <c:v>40829</c:v>
                </c:pt>
                <c:pt idx="13">
                  <c:v>40830</c:v>
                </c:pt>
                <c:pt idx="14">
                  <c:v>40831</c:v>
                </c:pt>
                <c:pt idx="15">
                  <c:v>40832</c:v>
                </c:pt>
                <c:pt idx="16">
                  <c:v>40833</c:v>
                </c:pt>
                <c:pt idx="17">
                  <c:v>40834</c:v>
                </c:pt>
                <c:pt idx="18">
                  <c:v>40835</c:v>
                </c:pt>
                <c:pt idx="19">
                  <c:v>40836</c:v>
                </c:pt>
                <c:pt idx="20">
                  <c:v>40837</c:v>
                </c:pt>
                <c:pt idx="21">
                  <c:v>40838</c:v>
                </c:pt>
                <c:pt idx="22">
                  <c:v>40839</c:v>
                </c:pt>
                <c:pt idx="23">
                  <c:v>40840</c:v>
                </c:pt>
                <c:pt idx="24">
                  <c:v>40841</c:v>
                </c:pt>
                <c:pt idx="25">
                  <c:v>40842</c:v>
                </c:pt>
                <c:pt idx="26">
                  <c:v>40843</c:v>
                </c:pt>
                <c:pt idx="27">
                  <c:v>40844</c:v>
                </c:pt>
                <c:pt idx="28">
                  <c:v>40845</c:v>
                </c:pt>
                <c:pt idx="29">
                  <c:v>40846</c:v>
                </c:pt>
                <c:pt idx="30">
                  <c:v>40847</c:v>
                </c:pt>
              </c:numCache>
            </c:numRef>
          </c:cat>
          <c:val>
            <c:numRef>
              <c:f>定地水温!$D$2:$D$32</c:f>
              <c:numCache>
                <c:formatCode>#,##0.000;[Red]\-#,##0.000</c:formatCode>
                <c:ptCount val="31"/>
                <c:pt idx="0">
                  <c:v>25.696666666666665</c:v>
                </c:pt>
                <c:pt idx="1">
                  <c:v>25.813333333333329</c:v>
                </c:pt>
                <c:pt idx="2">
                  <c:v>25.913333333333338</c:v>
                </c:pt>
                <c:pt idx="3">
                  <c:v>25.806666666666668</c:v>
                </c:pt>
                <c:pt idx="4">
                  <c:v>25.716666666666672</c:v>
                </c:pt>
                <c:pt idx="5">
                  <c:v>25.633333333333329</c:v>
                </c:pt>
                <c:pt idx="6">
                  <c:v>25.536666666666658</c:v>
                </c:pt>
                <c:pt idx="7">
                  <c:v>25.436666666666671</c:v>
                </c:pt>
                <c:pt idx="8">
                  <c:v>25.386666666666667</c:v>
                </c:pt>
                <c:pt idx="9">
                  <c:v>25.223333333333326</c:v>
                </c:pt>
                <c:pt idx="10">
                  <c:v>25.193333333333332</c:v>
                </c:pt>
                <c:pt idx="11">
                  <c:v>25.09</c:v>
                </c:pt>
                <c:pt idx="12">
                  <c:v>25.13</c:v>
                </c:pt>
                <c:pt idx="13">
                  <c:v>25.123333333333335</c:v>
                </c:pt>
                <c:pt idx="14">
                  <c:v>25.073333333333334</c:v>
                </c:pt>
                <c:pt idx="15">
                  <c:v>24.953333333333333</c:v>
                </c:pt>
                <c:pt idx="16">
                  <c:v>25.096666666666671</c:v>
                </c:pt>
                <c:pt idx="17">
                  <c:v>24.91</c:v>
                </c:pt>
                <c:pt idx="18">
                  <c:v>24.71</c:v>
                </c:pt>
                <c:pt idx="19">
                  <c:v>24.73</c:v>
                </c:pt>
                <c:pt idx="20">
                  <c:v>24.45333333333333</c:v>
                </c:pt>
                <c:pt idx="21">
                  <c:v>24.43</c:v>
                </c:pt>
                <c:pt idx="22">
                  <c:v>24.32</c:v>
                </c:pt>
                <c:pt idx="23">
                  <c:v>24.16</c:v>
                </c:pt>
                <c:pt idx="24">
                  <c:v>23.99</c:v>
                </c:pt>
                <c:pt idx="25">
                  <c:v>23.926666666666662</c:v>
                </c:pt>
                <c:pt idx="26">
                  <c:v>23.886666666666667</c:v>
                </c:pt>
                <c:pt idx="27">
                  <c:v>23.83</c:v>
                </c:pt>
                <c:pt idx="28">
                  <c:v>23.813333333333333</c:v>
                </c:pt>
                <c:pt idx="29">
                  <c:v>23.796666666666674</c:v>
                </c:pt>
                <c:pt idx="30">
                  <c:v>23.72</c:v>
                </c:pt>
              </c:numCache>
            </c:numRef>
          </c:val>
          <c:smooth val="0"/>
          <c:extLst>
            <c:ext xmlns:c16="http://schemas.microsoft.com/office/drawing/2014/chart" uri="{C3380CC4-5D6E-409C-BE32-E72D297353CC}">
              <c16:uniqueId val="{00000001-A41E-44A9-8DE9-97919F1E5387}"/>
            </c:ext>
          </c:extLst>
        </c:ser>
        <c:dLbls>
          <c:showLegendKey val="0"/>
          <c:showVal val="0"/>
          <c:showCatName val="0"/>
          <c:showSerName val="0"/>
          <c:showPercent val="0"/>
          <c:showBubbleSize val="0"/>
        </c:dLbls>
        <c:marker val="1"/>
        <c:smooth val="0"/>
        <c:axId val="470424872"/>
        <c:axId val="476147904"/>
      </c:lineChart>
      <c:dateAx>
        <c:axId val="470424872"/>
        <c:scaling>
          <c:orientation val="minMax"/>
        </c:scaling>
        <c:delete val="0"/>
        <c:axPos val="b"/>
        <c:numFmt formatCode="m/d;@"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76147904"/>
        <c:crosses val="autoZero"/>
        <c:auto val="1"/>
        <c:lblOffset val="100"/>
        <c:baseTimeUnit val="days"/>
        <c:majorUnit val="5"/>
        <c:majorTimeUnit val="days"/>
        <c:minorUnit val="5"/>
        <c:minorTimeUnit val="days"/>
      </c:dateAx>
      <c:valAx>
        <c:axId val="476147904"/>
        <c:scaling>
          <c:orientation val="minMax"/>
          <c:max val="27"/>
          <c:min val="21"/>
        </c:scaling>
        <c:delete val="0"/>
        <c:axPos val="l"/>
        <c:majorGridlines>
          <c:spPr>
            <a:ln w="3175">
              <a:solidFill>
                <a:srgbClr val="000000"/>
              </a:solidFill>
              <a:prstDash val="solid"/>
            </a:ln>
          </c:spPr>
        </c:majorGridlines>
        <c:title>
          <c:tx>
            <c:rich>
              <a:bodyPr rot="0" vert="eaVert"/>
              <a:lstStyle/>
              <a:p>
                <a:pPr algn="ctr">
                  <a:defRPr sz="1200" b="0" i="0" u="none" strike="noStrike" baseline="0">
                    <a:solidFill>
                      <a:srgbClr val="000000"/>
                    </a:solidFill>
                    <a:latin typeface="ＭＳ Ｐゴシック"/>
                    <a:ea typeface="ＭＳ Ｐゴシック"/>
                    <a:cs typeface="ＭＳ Ｐゴシック"/>
                  </a:defRPr>
                </a:pPr>
                <a:r>
                  <a:rPr lang="ja-JP" altLang="en-US"/>
                  <a:t>水温（℃）</a:t>
                </a:r>
              </a:p>
            </c:rich>
          </c:tx>
          <c:layout>
            <c:manualLayout>
              <c:xMode val="edge"/>
              <c:yMode val="edge"/>
              <c:x val="1.1853883738871602E-4"/>
              <c:y val="0.4258398173601084"/>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70424872"/>
        <c:crosses val="autoZero"/>
        <c:crossBetween val="between"/>
        <c:majorUnit val="1"/>
      </c:valAx>
      <c:spPr>
        <a:gradFill rotWithShape="0">
          <a:gsLst>
            <a:gs pos="0">
              <a:srgbClr val="FFFFC0"/>
            </a:gs>
            <a:gs pos="100000">
              <a:srgbClr val="FFFFC0">
                <a:gamma/>
                <a:shade val="89020"/>
                <a:invGamma/>
              </a:srgbClr>
            </a:gs>
          </a:gsLst>
          <a:lin ang="2700000" scaled="1"/>
        </a:gradFill>
        <a:ln w="12700">
          <a:solidFill>
            <a:srgbClr val="808080"/>
          </a:solidFill>
          <a:prstDash val="solid"/>
        </a:ln>
      </c:spPr>
    </c:plotArea>
    <c:legend>
      <c:legendPos val="r"/>
      <c:layout>
        <c:manualLayout>
          <c:xMode val="edge"/>
          <c:yMode val="edge"/>
          <c:x val="0.65291421014071749"/>
          <c:y val="9.8545891966124774E-2"/>
          <c:w val="0.14360769232580117"/>
          <c:h val="0.22727913293796367"/>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1200"/>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1.jpeg"/><Relationship Id="rId5" Type="http://schemas.openxmlformats.org/officeDocument/2006/relationships/image" Target="../media/image4.gif"/><Relationship Id="rId4" Type="http://schemas.openxmlformats.org/officeDocument/2006/relationships/image" Target="../media/image3.gif"/></Relationships>
</file>

<file path=xl/drawings/drawing1.xml><?xml version="1.0" encoding="utf-8"?>
<xdr:wsDr xmlns:xdr="http://schemas.openxmlformats.org/drawingml/2006/spreadsheetDrawing" xmlns:a="http://schemas.openxmlformats.org/drawingml/2006/main">
  <xdr:twoCellAnchor>
    <xdr:from>
      <xdr:col>2</xdr:col>
      <xdr:colOff>257175</xdr:colOff>
      <xdr:row>10</xdr:row>
      <xdr:rowOff>28575</xdr:rowOff>
    </xdr:from>
    <xdr:to>
      <xdr:col>5</xdr:col>
      <xdr:colOff>409575</xdr:colOff>
      <xdr:row>11</xdr:row>
      <xdr:rowOff>95250</xdr:rowOff>
    </xdr:to>
    <xdr:sp macro="" textlink="">
      <xdr:nvSpPr>
        <xdr:cNvPr id="2051" name="Text Box 3">
          <a:extLst>
            <a:ext uri="{FF2B5EF4-FFF2-40B4-BE49-F238E27FC236}">
              <a16:creationId xmlns:a16="http://schemas.microsoft.com/office/drawing/2014/main" id="{00000000-0008-0000-0100-000003080000}"/>
            </a:ext>
          </a:extLst>
        </xdr:cNvPr>
        <xdr:cNvSpPr txBox="1">
          <a:spLocks noChangeArrowheads="1"/>
        </xdr:cNvSpPr>
      </xdr:nvSpPr>
      <xdr:spPr bwMode="auto">
        <a:xfrm>
          <a:off x="638175" y="2000250"/>
          <a:ext cx="1428750" cy="266700"/>
        </a:xfrm>
        <a:prstGeom prst="rect">
          <a:avLst/>
        </a:prstGeom>
        <a:noFill/>
        <a:ln w="9525">
          <a:noFill/>
          <a:miter lim="800000"/>
          <a:headEnd/>
          <a:tailEnd/>
        </a:ln>
        <a:effectLst/>
      </xdr:spPr>
      <xdr:txBody>
        <a:bodyPr vertOverflow="clip" wrap="square" lIns="0" tIns="0" rIns="0" bIns="0" anchor="t" upright="1"/>
        <a:lstStyle/>
        <a:p>
          <a:pPr algn="l" rtl="0">
            <a:defRPr sz="1000"/>
          </a:pPr>
          <a:r>
            <a:rPr lang="ja-JP" altLang="en-US" sz="900" b="0" i="0" u="none" strike="noStrike" baseline="0">
              <a:solidFill>
                <a:srgbClr val="000000"/>
              </a:solidFill>
              <a:latin typeface="ＭＳ ゴシック"/>
              <a:ea typeface="ＭＳ ゴシック"/>
            </a:rPr>
            <a:t>調査指導船「たくなん」</a:t>
          </a:r>
          <a:endParaRPr lang="ja-JP" altLang="en-US" sz="1800" b="0" i="0" u="none" strike="noStrike" baseline="0">
            <a:solidFill>
              <a:srgbClr val="000000"/>
            </a:solidFill>
            <a:latin typeface="ＭＳ Ｐゴシック"/>
            <a:ea typeface="ＭＳ Ｐゴシック"/>
          </a:endParaRPr>
        </a:p>
        <a:p>
          <a:pPr algn="l" rtl="0">
            <a:defRPr sz="1000"/>
          </a:pPr>
          <a:endParaRPr lang="ja-JP" altLang="en-US" sz="1800" b="0" i="0" u="none" strike="noStrike" baseline="0">
            <a:solidFill>
              <a:srgbClr val="000000"/>
            </a:solidFill>
            <a:latin typeface="ＭＳ Ｐゴシック"/>
            <a:ea typeface="ＭＳ Ｐゴシック"/>
          </a:endParaRPr>
        </a:p>
      </xdr:txBody>
    </xdr:sp>
    <xdr:clientData/>
  </xdr:twoCellAnchor>
  <xdr:twoCellAnchor>
    <xdr:from>
      <xdr:col>2</xdr:col>
      <xdr:colOff>47625</xdr:colOff>
      <xdr:row>4</xdr:row>
      <xdr:rowOff>76200</xdr:rowOff>
    </xdr:from>
    <xdr:to>
      <xdr:col>5</xdr:col>
      <xdr:colOff>447675</xdr:colOff>
      <xdr:row>10</xdr:row>
      <xdr:rowOff>0</xdr:rowOff>
    </xdr:to>
    <xdr:pic>
      <xdr:nvPicPr>
        <xdr:cNvPr id="2054" name="Picture 6" descr="Takunan2">
          <a:extLst>
            <a:ext uri="{FF2B5EF4-FFF2-40B4-BE49-F238E27FC236}">
              <a16:creationId xmlns:a16="http://schemas.microsoft.com/office/drawing/2014/main" id="{00000000-0008-0000-01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28625" y="847725"/>
          <a:ext cx="1676400" cy="1123950"/>
        </a:xfrm>
        <a:prstGeom prst="rect">
          <a:avLst/>
        </a:prstGeom>
        <a:noFill/>
        <a:ln w="9525">
          <a:noFill/>
          <a:miter lim="800000"/>
          <a:headEnd/>
          <a:tailEnd/>
        </a:ln>
      </xdr:spPr>
    </xdr:pic>
    <xdr:clientData/>
  </xdr:twoCellAnchor>
  <xdr:twoCellAnchor>
    <xdr:from>
      <xdr:col>1</xdr:col>
      <xdr:colOff>130176</xdr:colOff>
      <xdr:row>56</xdr:row>
      <xdr:rowOff>28574</xdr:rowOff>
    </xdr:from>
    <xdr:to>
      <xdr:col>21</xdr:col>
      <xdr:colOff>400050</xdr:colOff>
      <xdr:row>68</xdr:row>
      <xdr:rowOff>104775</xdr:rowOff>
    </xdr:to>
    <xdr:graphicFrame macro="">
      <xdr:nvGraphicFramePr>
        <xdr:cNvPr id="2058" name="Chart 10">
          <a:extLst>
            <a:ext uri="{FF2B5EF4-FFF2-40B4-BE49-F238E27FC236}">
              <a16:creationId xmlns:a16="http://schemas.microsoft.com/office/drawing/2014/main" id="{00000000-0008-0000-0100-00000A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11</xdr:col>
      <xdr:colOff>390525</xdr:colOff>
      <xdr:row>7</xdr:row>
      <xdr:rowOff>66675</xdr:rowOff>
    </xdr:from>
    <xdr:to>
      <xdr:col>21</xdr:col>
      <xdr:colOff>590550</xdr:colOff>
      <xdr:row>8</xdr:row>
      <xdr:rowOff>152400</xdr:rowOff>
    </xdr:to>
    <xdr:sp macro="" textlink="">
      <xdr:nvSpPr>
        <xdr:cNvPr id="2060" name="Text Box 12">
          <a:extLst>
            <a:ext uri="{FF2B5EF4-FFF2-40B4-BE49-F238E27FC236}">
              <a16:creationId xmlns:a16="http://schemas.microsoft.com/office/drawing/2014/main" id="{00000000-0008-0000-0100-00000C080000}"/>
            </a:ext>
          </a:extLst>
        </xdr:cNvPr>
        <xdr:cNvSpPr txBox="1">
          <a:spLocks noChangeArrowheads="1"/>
        </xdr:cNvSpPr>
      </xdr:nvSpPr>
      <xdr:spPr bwMode="auto">
        <a:xfrm>
          <a:off x="4391025" y="1438275"/>
          <a:ext cx="4105275" cy="285750"/>
        </a:xfrm>
        <a:prstGeom prst="rect">
          <a:avLst/>
        </a:prstGeom>
        <a:noFill/>
        <a:ln w="9525" algn="ctr">
          <a:noFill/>
          <a:miter lim="800000"/>
          <a:headEnd/>
          <a:tailEnd/>
        </a:ln>
        <a:effectLst/>
      </xdr:spPr>
      <xdr:txBody>
        <a:bodyPr vertOverflow="clip" wrap="square" lIns="0" tIns="0" rIns="0" bIns="0" anchor="t" upright="1"/>
        <a:lstStyle/>
        <a:p>
          <a:pPr algn="l" rtl="0">
            <a:defRPr sz="1000"/>
          </a:pPr>
          <a:r>
            <a:rPr lang="ja-JP" altLang="en-US" sz="1400" b="0" i="0" u="none" strike="noStrike" baseline="0">
              <a:solidFill>
                <a:srgbClr val="000000"/>
              </a:solidFill>
              <a:latin typeface="HGS創英ﾌﾟﾚｾﾞﾝｽEB"/>
              <a:ea typeface="HGS創英ﾌﾟﾚｾﾞﾝｽEB"/>
            </a:rPr>
            <a:t>東京都 島しょ農林水産総合センター 八丈事業所</a:t>
          </a:r>
        </a:p>
      </xdr:txBody>
    </xdr:sp>
    <xdr:clientData/>
  </xdr:twoCellAnchor>
  <xdr:twoCellAnchor editAs="oneCell">
    <xdr:from>
      <xdr:col>13</xdr:col>
      <xdr:colOff>530600</xdr:colOff>
      <xdr:row>9</xdr:row>
      <xdr:rowOff>8965</xdr:rowOff>
    </xdr:from>
    <xdr:to>
      <xdr:col>21</xdr:col>
      <xdr:colOff>381001</xdr:colOff>
      <xdr:row>11</xdr:row>
      <xdr:rowOff>179294</xdr:rowOff>
    </xdr:to>
    <xdr:sp macro="" textlink="">
      <xdr:nvSpPr>
        <xdr:cNvPr id="2061" name="Text Box 13">
          <a:extLst>
            <a:ext uri="{FF2B5EF4-FFF2-40B4-BE49-F238E27FC236}">
              <a16:creationId xmlns:a16="http://schemas.microsoft.com/office/drawing/2014/main" id="{00000000-0008-0000-0100-00000D080000}"/>
            </a:ext>
          </a:extLst>
        </xdr:cNvPr>
        <xdr:cNvSpPr txBox="1">
          <a:spLocks noChangeArrowheads="1"/>
        </xdr:cNvSpPr>
      </xdr:nvSpPr>
      <xdr:spPr bwMode="auto">
        <a:xfrm>
          <a:off x="5326718" y="1801906"/>
          <a:ext cx="2988048" cy="573741"/>
        </a:xfrm>
        <a:prstGeom prst="rect">
          <a:avLst/>
        </a:prstGeom>
        <a:noFill/>
        <a:ln w="9525" algn="ctr">
          <a:noFill/>
          <a:miter lim="800000"/>
          <a:headEnd/>
          <a:tailEnd/>
        </a:ln>
        <a:effectLst/>
      </xdr:spPr>
      <xdr:txBody>
        <a:bodyPr vertOverflow="clip" wrap="square" lIns="0" tIns="0" rIns="0" bIns="0" anchor="t" upright="1"/>
        <a:lstStyle/>
        <a:p>
          <a:pPr algn="l" rtl="0">
            <a:defRPr sz="1000"/>
          </a:pPr>
          <a:r>
            <a:rPr lang="ja-JP" altLang="en-US" sz="1100" b="0" i="0" u="none" strike="noStrike" baseline="0">
              <a:solidFill>
                <a:srgbClr val="000000"/>
              </a:solidFill>
              <a:latin typeface="ＭＳ ゴシック"/>
              <a:ea typeface="ＭＳ ゴシック"/>
            </a:rPr>
            <a:t>　　〒</a:t>
          </a:r>
          <a:r>
            <a:rPr lang="en-US" altLang="ja-JP" sz="1100" b="0" i="0" u="none" strike="noStrike" baseline="0">
              <a:solidFill>
                <a:srgbClr val="000000"/>
              </a:solidFill>
              <a:latin typeface="ＭＳ ゴシック"/>
              <a:ea typeface="ＭＳ ゴシック"/>
            </a:rPr>
            <a:t>100-1511</a:t>
          </a:r>
          <a:r>
            <a:rPr lang="ja-JP" altLang="en-US" sz="1100" b="0" i="0" u="none" strike="noStrike" baseline="0">
              <a:solidFill>
                <a:srgbClr val="000000"/>
              </a:solidFill>
              <a:latin typeface="ＭＳ ゴシック"/>
              <a:ea typeface="ＭＳ ゴシック"/>
            </a:rPr>
            <a:t>　東京都八丈島八丈町三根</a:t>
          </a:r>
          <a:r>
            <a:rPr lang="en-US" altLang="ja-JP" sz="1100" b="0" i="0" u="none" strike="noStrike" baseline="0">
              <a:solidFill>
                <a:srgbClr val="000000"/>
              </a:solidFill>
              <a:latin typeface="ＭＳ ゴシック"/>
              <a:ea typeface="ＭＳ ゴシック"/>
            </a:rPr>
            <a:t>4222</a:t>
          </a:r>
          <a:r>
            <a:rPr lang="ja-JP" altLang="en-US" sz="1100" b="0" i="0" u="none" strike="noStrike" baseline="0">
              <a:solidFill>
                <a:srgbClr val="000000"/>
              </a:solidFill>
              <a:latin typeface="ＭＳ ゴシック"/>
              <a:ea typeface="ＭＳ ゴシック"/>
            </a:rPr>
            <a:t>　　</a:t>
          </a:r>
        </a:p>
        <a:p>
          <a:pPr algn="l" rtl="0">
            <a:defRPr sz="1000"/>
          </a:pPr>
          <a:r>
            <a:rPr lang="ja-JP" altLang="en-US" sz="1100" b="0" i="0" u="none" strike="noStrike" baseline="0">
              <a:solidFill>
                <a:srgbClr val="000000"/>
              </a:solidFill>
              <a:latin typeface="ＭＳ ゴシック"/>
              <a:ea typeface="ＭＳ ゴシック"/>
            </a:rPr>
            <a:t>　　</a:t>
          </a:r>
          <a:r>
            <a:rPr lang="en-US" altLang="ja-JP" sz="1100" b="0" i="0" u="none" strike="noStrike" baseline="0">
              <a:solidFill>
                <a:srgbClr val="000000"/>
              </a:solidFill>
              <a:latin typeface="ＭＳ ゴシック"/>
              <a:ea typeface="ＭＳ ゴシック"/>
            </a:rPr>
            <a:t>TEL</a:t>
          </a:r>
          <a:r>
            <a:rPr lang="ja-JP" altLang="en-US" sz="1100" b="0" i="0" u="none" strike="noStrike" baseline="0">
              <a:solidFill>
                <a:srgbClr val="000000"/>
              </a:solidFill>
              <a:latin typeface="ＭＳ ゴシック"/>
              <a:ea typeface="ＭＳ ゴシック"/>
            </a:rPr>
            <a:t>：</a:t>
          </a:r>
          <a:r>
            <a:rPr lang="en-US" altLang="ja-JP" sz="1100" b="0" i="0" u="none" strike="noStrike" baseline="0">
              <a:solidFill>
                <a:srgbClr val="000000"/>
              </a:solidFill>
              <a:latin typeface="ＭＳ ゴシック"/>
              <a:ea typeface="ＭＳ ゴシック"/>
            </a:rPr>
            <a:t>04996-2-0209</a:t>
          </a:r>
          <a:r>
            <a:rPr lang="ja-JP" altLang="en-US" sz="1100" b="0" i="0" u="none" strike="noStrike" baseline="0">
              <a:solidFill>
                <a:srgbClr val="000000"/>
              </a:solidFill>
              <a:latin typeface="ＭＳ ゴシック"/>
              <a:ea typeface="ＭＳ ゴシック"/>
            </a:rPr>
            <a:t>　　</a:t>
          </a:r>
          <a:r>
            <a:rPr lang="en-US" altLang="ja-JP" sz="1100" b="0" i="0" u="none" strike="noStrike" baseline="0">
              <a:solidFill>
                <a:srgbClr val="000000"/>
              </a:solidFill>
              <a:latin typeface="ＭＳ ゴシック"/>
              <a:ea typeface="ＭＳ ゴシック"/>
            </a:rPr>
            <a:t>FAX</a:t>
          </a:r>
          <a:r>
            <a:rPr lang="ja-JP" altLang="en-US" sz="1100" b="0" i="0" u="none" strike="noStrike" baseline="0">
              <a:solidFill>
                <a:srgbClr val="000000"/>
              </a:solidFill>
              <a:latin typeface="ＭＳ ゴシック"/>
              <a:ea typeface="ＭＳ ゴシック"/>
            </a:rPr>
            <a:t>：</a:t>
          </a:r>
          <a:r>
            <a:rPr lang="en-US" altLang="ja-JP" sz="1100" b="0" i="0" u="none" strike="noStrike" baseline="0">
              <a:solidFill>
                <a:srgbClr val="000000"/>
              </a:solidFill>
              <a:latin typeface="ＭＳ ゴシック"/>
              <a:ea typeface="ＭＳ ゴシック"/>
            </a:rPr>
            <a:t>04996-2-3429</a:t>
          </a:r>
        </a:p>
      </xdr:txBody>
    </xdr:sp>
    <xdr:clientData/>
  </xdr:twoCellAnchor>
  <xdr:twoCellAnchor>
    <xdr:from>
      <xdr:col>1</xdr:col>
      <xdr:colOff>155090</xdr:colOff>
      <xdr:row>28</xdr:row>
      <xdr:rowOff>104775</xdr:rowOff>
    </xdr:from>
    <xdr:to>
      <xdr:col>11</xdr:col>
      <xdr:colOff>400945</xdr:colOff>
      <xdr:row>40</xdr:row>
      <xdr:rowOff>276225</xdr:rowOff>
    </xdr:to>
    <xdr:pic>
      <xdr:nvPicPr>
        <xdr:cNvPr id="2062" name="Picture 14">
          <a:extLst>
            <a:ext uri="{FF2B5EF4-FFF2-40B4-BE49-F238E27FC236}">
              <a16:creationId xmlns:a16="http://schemas.microsoft.com/office/drawing/2014/main" id="{00000000-0008-0000-0100-00000E08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259865" y="5486400"/>
          <a:ext cx="4141580" cy="2676525"/>
        </a:xfrm>
        <a:prstGeom prst="rect">
          <a:avLst/>
        </a:prstGeom>
        <a:noFill/>
        <a:ln w="9525">
          <a:noFill/>
          <a:miter lim="800000"/>
          <a:headEnd/>
          <a:tailEnd/>
        </a:ln>
      </xdr:spPr>
    </xdr:pic>
    <xdr:clientData/>
  </xdr:twoCellAnchor>
  <xdr:twoCellAnchor>
    <xdr:from>
      <xdr:col>5</xdr:col>
      <xdr:colOff>53977</xdr:colOff>
      <xdr:row>62</xdr:row>
      <xdr:rowOff>150158</xdr:rowOff>
    </xdr:from>
    <xdr:to>
      <xdr:col>9</xdr:col>
      <xdr:colOff>206375</xdr:colOff>
      <xdr:row>65</xdr:row>
      <xdr:rowOff>91329</xdr:rowOff>
    </xdr:to>
    <xdr:sp macro="" textlink="">
      <xdr:nvSpPr>
        <xdr:cNvPr id="2065" name="Text Box 17">
          <a:extLst>
            <a:ext uri="{FF2B5EF4-FFF2-40B4-BE49-F238E27FC236}">
              <a16:creationId xmlns:a16="http://schemas.microsoft.com/office/drawing/2014/main" id="{00000000-0008-0000-0100-000011080000}"/>
            </a:ext>
          </a:extLst>
        </xdr:cNvPr>
        <xdr:cNvSpPr txBox="1">
          <a:spLocks noChangeArrowheads="1"/>
        </xdr:cNvSpPr>
      </xdr:nvSpPr>
      <xdr:spPr bwMode="auto">
        <a:xfrm flipV="1">
          <a:off x="1712448" y="12745570"/>
          <a:ext cx="1721221" cy="546288"/>
        </a:xfrm>
        <a:prstGeom prst="rect">
          <a:avLst/>
        </a:prstGeom>
        <a:solidFill>
          <a:srgbClr val="FFFF00">
            <a:alpha val="50000"/>
          </a:srgbClr>
        </a:solidFill>
        <a:ln w="9525">
          <a:solidFill>
            <a:srgbClr val="000000"/>
          </a:solidFill>
          <a:miter lim="800000"/>
          <a:headEnd/>
          <a:tailEnd/>
        </a:ln>
        <a:effectLst/>
      </xdr:spPr>
      <xdr:txBody>
        <a:bodyPr vertOverflow="clip" wrap="square" lIns="72000" tIns="72000" rIns="0" bIns="0" anchor="t" upright="1"/>
        <a:lstStyle/>
        <a:p>
          <a:pPr algn="l" rtl="0">
            <a:defRPr sz="1000"/>
          </a:pPr>
          <a:r>
            <a:rPr lang="ja-JP" altLang="en-US" sz="1100" b="0" i="0" u="none" strike="noStrike" baseline="0">
              <a:solidFill>
                <a:srgbClr val="000000"/>
              </a:solidFill>
              <a:latin typeface="ＭＳ ゴシック"/>
              <a:ea typeface="ＭＳ ゴシック"/>
            </a:rPr>
            <a:t>月平均水温 </a:t>
          </a:r>
        </a:p>
        <a:p>
          <a:pPr algn="l" rtl="0">
            <a:defRPr sz="1000"/>
          </a:pPr>
          <a:r>
            <a:rPr lang="ja-JP" altLang="en-US" sz="1100" b="0" i="0" u="none" strike="noStrike" baseline="0">
              <a:solidFill>
                <a:srgbClr val="000000"/>
              </a:solidFill>
              <a:latin typeface="ＭＳ ゴシック"/>
              <a:ea typeface="ＭＳ ゴシック"/>
            </a:rPr>
            <a:t>八丈島 </a:t>
          </a:r>
          <a:r>
            <a:rPr lang="en-US" altLang="ja-JP" sz="1100" b="0" i="0" u="none" strike="noStrike" baseline="0">
              <a:solidFill>
                <a:srgbClr val="000000"/>
              </a:solidFill>
              <a:latin typeface="ＭＳ ゴシック"/>
              <a:ea typeface="ＭＳ ゴシック"/>
            </a:rPr>
            <a:t>10</a:t>
          </a:r>
          <a:r>
            <a:rPr lang="ja-JP" altLang="en-US" sz="1100" b="0" i="0" u="none" strike="noStrike" baseline="0">
              <a:solidFill>
                <a:srgbClr val="000000"/>
              </a:solidFill>
              <a:latin typeface="ＭＳ ゴシック"/>
              <a:ea typeface="ＭＳ ゴシック"/>
            </a:rPr>
            <a:t>月 </a:t>
          </a:r>
          <a:r>
            <a:rPr lang="en-US" altLang="ja-JP" sz="1100" b="0" i="0" u="none" strike="noStrike" baseline="0">
              <a:solidFill>
                <a:srgbClr val="000000"/>
              </a:solidFill>
              <a:latin typeface="ＭＳ ゴシック"/>
              <a:ea typeface="ＭＳ ゴシック"/>
            </a:rPr>
            <a:t>24.0℃</a:t>
          </a:r>
        </a:p>
      </xdr:txBody>
    </xdr:sp>
    <xdr:clientData/>
  </xdr:twoCellAnchor>
  <xdr:twoCellAnchor>
    <xdr:from>
      <xdr:col>6</xdr:col>
      <xdr:colOff>152400</xdr:colOff>
      <xdr:row>1</xdr:row>
      <xdr:rowOff>76200</xdr:rowOff>
    </xdr:from>
    <xdr:to>
      <xdr:col>17</xdr:col>
      <xdr:colOff>95250</xdr:colOff>
      <xdr:row>6</xdr:row>
      <xdr:rowOff>85725</xdr:rowOff>
    </xdr:to>
    <xdr:sp macro="" textlink="">
      <xdr:nvSpPr>
        <xdr:cNvPr id="2073" name="Text Box 25">
          <a:extLst>
            <a:ext uri="{FF2B5EF4-FFF2-40B4-BE49-F238E27FC236}">
              <a16:creationId xmlns:a16="http://schemas.microsoft.com/office/drawing/2014/main" id="{00000000-0008-0000-0100-000019080000}"/>
            </a:ext>
          </a:extLst>
        </xdr:cNvPr>
        <xdr:cNvSpPr txBox="1">
          <a:spLocks noChangeArrowheads="1"/>
        </xdr:cNvSpPr>
      </xdr:nvSpPr>
      <xdr:spPr bwMode="auto">
        <a:xfrm>
          <a:off x="2409825" y="190500"/>
          <a:ext cx="4029075" cy="1066800"/>
        </a:xfrm>
        <a:prstGeom prst="rect">
          <a:avLst/>
        </a:prstGeom>
        <a:noFill/>
        <a:ln w="9525" algn="ctr">
          <a:noFill/>
          <a:miter lim="800000"/>
          <a:headEnd/>
          <a:tailEnd/>
        </a:ln>
        <a:effectLst/>
      </xdr:spPr>
      <xdr:txBody>
        <a:bodyPr vertOverflow="clip" wrap="square" lIns="91440" tIns="45720" rIns="91440" bIns="45720" anchor="ctr" upright="1"/>
        <a:lstStyle/>
        <a:p>
          <a:pPr algn="ctr" rtl="0">
            <a:defRPr sz="1000"/>
          </a:pPr>
          <a:r>
            <a:rPr lang="ja-JP" altLang="en-US" sz="3600" b="1" i="0" u="none" strike="noStrike" baseline="0">
              <a:solidFill>
                <a:srgbClr val="000000"/>
              </a:solidFill>
              <a:latin typeface="HG正楷書体-PRO"/>
              <a:ea typeface="HG正楷書体-PRO"/>
            </a:rPr>
            <a:t>八丈海洋観測報告</a:t>
          </a:r>
          <a:endParaRPr lang="ja-JP" altLang="en-US" sz="3600" b="1" i="0" u="none" strike="noStrike" baseline="0">
            <a:solidFill>
              <a:srgbClr val="000000"/>
            </a:solidFill>
            <a:latin typeface="HGP創英角ｺﾞｼｯｸUB"/>
            <a:ea typeface="HGP創英角ｺﾞｼｯｸUB"/>
          </a:endParaRPr>
        </a:p>
        <a:p>
          <a:pPr algn="ctr" rtl="0">
            <a:defRPr sz="1000"/>
          </a:pPr>
          <a:endParaRPr lang="ja-JP" altLang="en-US" sz="3600" b="1" i="0" u="none" strike="noStrike" baseline="0">
            <a:solidFill>
              <a:srgbClr val="000000"/>
            </a:solidFill>
            <a:latin typeface="HGP創英角ｺﾞｼｯｸUB"/>
            <a:ea typeface="HGP創英角ｺﾞｼｯｸUB"/>
          </a:endParaRPr>
        </a:p>
      </xdr:txBody>
    </xdr:sp>
    <xdr:clientData/>
  </xdr:twoCellAnchor>
  <xdr:twoCellAnchor editAs="oneCell">
    <xdr:from>
      <xdr:col>11</xdr:col>
      <xdr:colOff>416451</xdr:colOff>
      <xdr:row>27</xdr:row>
      <xdr:rowOff>9525</xdr:rowOff>
    </xdr:from>
    <xdr:to>
      <xdr:col>17</xdr:col>
      <xdr:colOff>68093</xdr:colOff>
      <xdr:row>40</xdr:row>
      <xdr:rowOff>35199</xdr:rowOff>
    </xdr:to>
    <xdr:pic>
      <xdr:nvPicPr>
        <xdr:cNvPr id="6" name="図 5">
          <a:extLst>
            <a:ext uri="{FF2B5EF4-FFF2-40B4-BE49-F238E27FC236}">
              <a16:creationId xmlns:a16="http://schemas.microsoft.com/office/drawing/2014/main" id="{0D537A0C-0D6A-4F4D-89C0-569FA159648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4428157" y="5242672"/>
          <a:ext cx="2004877" cy="2737497"/>
        </a:xfrm>
        <a:prstGeom prst="rect">
          <a:avLst/>
        </a:prstGeom>
      </xdr:spPr>
    </xdr:pic>
    <xdr:clientData/>
  </xdr:twoCellAnchor>
  <xdr:twoCellAnchor editAs="oneCell">
    <xdr:from>
      <xdr:col>17</xdr:col>
      <xdr:colOff>200025</xdr:colOff>
      <xdr:row>27</xdr:row>
      <xdr:rowOff>32540</xdr:rowOff>
    </xdr:from>
    <xdr:to>
      <xdr:col>22</xdr:col>
      <xdr:colOff>38099</xdr:colOff>
      <xdr:row>40</xdr:row>
      <xdr:rowOff>43691</xdr:rowOff>
    </xdr:to>
    <xdr:pic>
      <xdr:nvPicPr>
        <xdr:cNvPr id="9" name="図 8">
          <a:extLst>
            <a:ext uri="{FF2B5EF4-FFF2-40B4-BE49-F238E27FC236}">
              <a16:creationId xmlns:a16="http://schemas.microsoft.com/office/drawing/2014/main" id="{77726401-CF24-48ED-9E3B-D82EA7F47E6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6564966" y="5265687"/>
          <a:ext cx="2012015" cy="272297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91440" tIns="45720" rIns="91440" bIns="4572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1"/>
    <pageSetUpPr fitToPage="1"/>
  </sheetPr>
  <dimension ref="B1:CS20"/>
  <sheetViews>
    <sheetView workbookViewId="0">
      <pane xSplit="3" ySplit="1" topLeftCell="D2" activePane="bottomRight" state="frozen"/>
      <selection pane="topRight" activeCell="D1" sqref="D1"/>
      <selection pane="bottomLeft" activeCell="A2" sqref="A2"/>
      <selection pane="bottomRight" activeCell="D13" sqref="D13"/>
    </sheetView>
  </sheetViews>
  <sheetFormatPr defaultRowHeight="15.75"/>
  <cols>
    <col min="1" max="1" width="2.875" customWidth="1"/>
    <col min="2" max="2" width="3.375" customWidth="1"/>
    <col min="4" max="8" width="10.875" style="6" bestFit="1" customWidth="1"/>
    <col min="9" max="9" width="2.625" style="6" customWidth="1"/>
    <col min="10" max="14" width="10.25" style="6" customWidth="1"/>
    <col min="15" max="15" width="2.625" style="6" customWidth="1"/>
    <col min="16" max="16" width="10.875" style="6" bestFit="1" customWidth="1"/>
    <col min="17" max="17" width="9.75" style="6" bestFit="1" customWidth="1"/>
    <col min="18" max="18" width="10.875" style="6" bestFit="1" customWidth="1"/>
    <col min="19" max="20" width="9.75" style="6" bestFit="1" customWidth="1"/>
    <col min="21" max="21" width="2.625" style="6" customWidth="1"/>
    <col min="22" max="24" width="9" style="6"/>
    <col min="25" max="25" width="10.875" style="6" bestFit="1" customWidth="1"/>
    <col min="26" max="97" width="9" style="6"/>
  </cols>
  <sheetData>
    <row r="1" spans="2:97" ht="24.95" customHeight="1">
      <c r="D1" s="223" t="s">
        <v>27</v>
      </c>
      <c r="E1" s="223"/>
      <c r="F1" s="223"/>
      <c r="G1" s="223"/>
      <c r="H1" s="223"/>
      <c r="J1" s="223" t="s">
        <v>28</v>
      </c>
      <c r="K1" s="223"/>
      <c r="L1" s="223"/>
      <c r="M1" s="223"/>
      <c r="N1" s="223"/>
      <c r="P1" s="223" t="s">
        <v>29</v>
      </c>
      <c r="Q1" s="223"/>
      <c r="R1" s="223"/>
      <c r="S1" s="223"/>
      <c r="T1" s="223"/>
      <c r="V1" s="224" t="s">
        <v>30</v>
      </c>
      <c r="W1" s="224"/>
      <c r="X1" s="224"/>
      <c r="Y1" s="224"/>
      <c r="Z1" s="224"/>
      <c r="AA1" s="224"/>
      <c r="AB1" s="224"/>
      <c r="AC1" s="224"/>
      <c r="AD1" s="224"/>
      <c r="AE1" s="224"/>
      <c r="AF1" s="224"/>
      <c r="AG1" s="224"/>
      <c r="AH1" s="224"/>
    </row>
    <row r="2" spans="2:97" ht="24.95" customHeight="1">
      <c r="B2" s="228" t="s">
        <v>43</v>
      </c>
      <c r="C2" s="229"/>
      <c r="D2" s="19">
        <v>43739</v>
      </c>
      <c r="E2" s="19">
        <v>43739</v>
      </c>
      <c r="F2" s="19">
        <v>43739</v>
      </c>
      <c r="G2" s="19">
        <v>43739</v>
      </c>
      <c r="H2" s="19">
        <v>43739</v>
      </c>
      <c r="I2" s="20"/>
      <c r="J2" s="19">
        <v>43740</v>
      </c>
      <c r="K2" s="19">
        <v>43740</v>
      </c>
      <c r="L2" s="19">
        <v>43740</v>
      </c>
      <c r="M2" s="19">
        <v>43740</v>
      </c>
      <c r="N2" s="19" t="s">
        <v>113</v>
      </c>
      <c r="O2" s="20"/>
      <c r="P2" s="19"/>
      <c r="Q2" s="19"/>
      <c r="R2" s="19"/>
      <c r="S2" s="19"/>
      <c r="T2" s="19"/>
      <c r="U2" s="21"/>
      <c r="V2" s="19"/>
      <c r="W2" s="19"/>
      <c r="X2" s="19"/>
      <c r="Y2" s="19"/>
      <c r="Z2" s="19"/>
      <c r="AA2" s="19"/>
      <c r="AB2" s="19"/>
      <c r="AC2" s="19"/>
      <c r="AD2" s="19"/>
      <c r="AE2" s="19"/>
      <c r="AF2" s="19"/>
      <c r="AG2" s="19"/>
      <c r="AH2" s="19"/>
      <c r="AI2" s="19"/>
      <c r="AJ2" s="19"/>
      <c r="AK2" s="19"/>
      <c r="AL2" s="19"/>
      <c r="AM2" s="19"/>
      <c r="AN2" s="19"/>
    </row>
    <row r="3" spans="2:97" ht="24.95" customHeight="1">
      <c r="B3" s="228" t="s">
        <v>79</v>
      </c>
      <c r="C3" s="229"/>
      <c r="D3" s="10">
        <v>31</v>
      </c>
      <c r="E3" s="10">
        <v>32</v>
      </c>
      <c r="F3" s="10">
        <v>33</v>
      </c>
      <c r="G3" s="10">
        <v>34</v>
      </c>
      <c r="H3" s="10">
        <v>35</v>
      </c>
      <c r="I3" s="9"/>
      <c r="J3" s="10">
        <v>36</v>
      </c>
      <c r="K3" s="10">
        <v>37</v>
      </c>
      <c r="L3" s="10">
        <v>38</v>
      </c>
      <c r="M3" s="10">
        <v>39</v>
      </c>
      <c r="N3" s="10">
        <v>40</v>
      </c>
      <c r="O3" s="9"/>
      <c r="P3" s="10">
        <v>46</v>
      </c>
      <c r="Q3" s="10">
        <v>56</v>
      </c>
      <c r="R3" s="10">
        <v>66</v>
      </c>
      <c r="S3" s="10">
        <v>76</v>
      </c>
      <c r="T3" s="10">
        <v>75</v>
      </c>
      <c r="U3" s="15"/>
      <c r="V3" s="10">
        <v>42</v>
      </c>
      <c r="W3" s="10">
        <v>44</v>
      </c>
      <c r="X3" s="10">
        <v>45</v>
      </c>
      <c r="Y3" s="10">
        <v>47</v>
      </c>
      <c r="Z3" s="10">
        <v>49</v>
      </c>
      <c r="AA3" s="10">
        <v>53</v>
      </c>
      <c r="AB3" s="10">
        <v>54</v>
      </c>
      <c r="AC3" s="10">
        <v>58</v>
      </c>
      <c r="AD3" s="10">
        <v>64</v>
      </c>
      <c r="AE3" s="10"/>
      <c r="AF3" s="10"/>
      <c r="AG3" s="10"/>
      <c r="AH3" s="10"/>
      <c r="AI3" s="10"/>
      <c r="AJ3" s="10"/>
      <c r="AK3" s="10"/>
      <c r="AL3" s="10"/>
      <c r="AM3" s="10"/>
      <c r="AN3" s="10"/>
    </row>
    <row r="4" spans="2:97" s="197" customFormat="1" ht="24.95" customHeight="1">
      <c r="B4" s="230" t="s">
        <v>21</v>
      </c>
      <c r="C4" s="231"/>
      <c r="D4" s="193">
        <v>0.40625</v>
      </c>
      <c r="E4" s="193">
        <v>0.3576388888888889</v>
      </c>
      <c r="F4" s="193">
        <v>0.30208333333333331</v>
      </c>
      <c r="G4" s="193">
        <v>0.26041666666666669</v>
      </c>
      <c r="H4" s="193">
        <v>0.22222222222222221</v>
      </c>
      <c r="I4" s="194"/>
      <c r="J4" s="193">
        <v>0.24652777777777779</v>
      </c>
      <c r="K4" s="193">
        <v>0.2986111111111111</v>
      </c>
      <c r="L4" s="193">
        <v>0.3576388888888889</v>
      </c>
      <c r="M4" s="193">
        <v>0.40972222222222227</v>
      </c>
      <c r="N4" s="193" t="s">
        <v>113</v>
      </c>
      <c r="O4" s="194"/>
      <c r="P4" s="193"/>
      <c r="Q4" s="193"/>
      <c r="R4" s="193"/>
      <c r="S4" s="193"/>
      <c r="T4" s="193"/>
      <c r="U4" s="195"/>
      <c r="V4" s="193"/>
      <c r="W4" s="193"/>
      <c r="X4" s="193"/>
      <c r="Y4" s="193"/>
      <c r="Z4" s="193"/>
      <c r="AA4" s="193"/>
      <c r="AB4" s="193"/>
      <c r="AC4" s="193"/>
      <c r="AD4" s="193"/>
      <c r="AE4" s="193"/>
      <c r="AF4" s="193"/>
      <c r="AG4" s="193"/>
      <c r="AH4" s="193"/>
      <c r="AI4" s="193"/>
      <c r="AJ4" s="193"/>
      <c r="AK4" s="193"/>
      <c r="AL4" s="193"/>
      <c r="AM4" s="193"/>
      <c r="AN4" s="193"/>
      <c r="AO4" s="196"/>
      <c r="AP4" s="196"/>
      <c r="AQ4" s="196"/>
      <c r="AR4" s="196"/>
      <c r="AS4" s="196"/>
      <c r="AT4" s="196"/>
      <c r="AU4" s="196"/>
      <c r="AV4" s="196"/>
      <c r="AW4" s="196"/>
      <c r="AX4" s="196"/>
      <c r="AY4" s="196"/>
      <c r="AZ4" s="196"/>
      <c r="BA4" s="196"/>
      <c r="BB4" s="196"/>
      <c r="BC4" s="196"/>
      <c r="BD4" s="196"/>
      <c r="BE4" s="196"/>
      <c r="BF4" s="196"/>
      <c r="BG4" s="196"/>
      <c r="BH4" s="196"/>
      <c r="BI4" s="196"/>
      <c r="BJ4" s="196"/>
      <c r="BK4" s="196"/>
      <c r="BL4" s="196"/>
      <c r="BM4" s="196"/>
      <c r="BN4" s="196"/>
      <c r="BO4" s="196"/>
      <c r="BP4" s="196"/>
      <c r="BQ4" s="196"/>
      <c r="BR4" s="196"/>
      <c r="BS4" s="196"/>
      <c r="BT4" s="196"/>
      <c r="BU4" s="196"/>
      <c r="BV4" s="196"/>
      <c r="BW4" s="196"/>
      <c r="BX4" s="196"/>
      <c r="BY4" s="196"/>
      <c r="BZ4" s="196"/>
      <c r="CA4" s="196"/>
      <c r="CB4" s="196"/>
      <c r="CC4" s="196"/>
      <c r="CD4" s="196"/>
      <c r="CE4" s="196"/>
      <c r="CF4" s="196"/>
      <c r="CG4" s="196"/>
      <c r="CH4" s="196"/>
      <c r="CI4" s="196"/>
      <c r="CJ4" s="196"/>
      <c r="CK4" s="196"/>
      <c r="CL4" s="196"/>
      <c r="CM4" s="196"/>
      <c r="CN4" s="196"/>
      <c r="CO4" s="196"/>
      <c r="CP4" s="196"/>
      <c r="CQ4" s="196"/>
      <c r="CR4" s="196"/>
      <c r="CS4" s="196"/>
    </row>
    <row r="5" spans="2:97" ht="24.95" customHeight="1">
      <c r="B5" s="225" t="s">
        <v>22</v>
      </c>
      <c r="C5" s="7">
        <v>0</v>
      </c>
      <c r="D5" s="192">
        <v>27.992599999999999</v>
      </c>
      <c r="E5" s="192">
        <v>27.9405</v>
      </c>
      <c r="F5" s="192">
        <v>27.805199999999999</v>
      </c>
      <c r="G5" s="192">
        <v>27.95</v>
      </c>
      <c r="H5" s="192">
        <v>26.67</v>
      </c>
      <c r="I5" s="9"/>
      <c r="J5" s="192">
        <v>26.39</v>
      </c>
      <c r="K5" s="192">
        <v>27.3766</v>
      </c>
      <c r="L5" s="192">
        <v>27.3904</v>
      </c>
      <c r="M5" s="192">
        <v>27.310300000000002</v>
      </c>
      <c r="N5" s="192" t="s">
        <v>108</v>
      </c>
      <c r="O5" s="9"/>
      <c r="P5" s="10"/>
      <c r="Q5" s="10"/>
      <c r="R5" s="10"/>
      <c r="S5" s="10"/>
      <c r="T5" s="10"/>
      <c r="U5" s="15"/>
      <c r="V5" s="10"/>
      <c r="W5" s="10"/>
      <c r="X5" s="10"/>
      <c r="Y5" s="10"/>
      <c r="Z5" s="10"/>
      <c r="AA5" s="10"/>
      <c r="AB5" s="10"/>
      <c r="AC5" s="10"/>
      <c r="AD5" s="10"/>
      <c r="AE5" s="10"/>
      <c r="AF5" s="10"/>
      <c r="AG5" s="10"/>
      <c r="AH5" s="10"/>
      <c r="AI5" s="10"/>
      <c r="AJ5" s="10"/>
      <c r="AK5" s="10"/>
      <c r="AL5" s="10"/>
      <c r="AM5" s="10"/>
      <c r="AN5" s="10"/>
    </row>
    <row r="6" spans="2:97" ht="24.95" customHeight="1">
      <c r="B6" s="225"/>
      <c r="C6" s="7">
        <v>10</v>
      </c>
      <c r="D6" s="192">
        <v>27.988700000000001</v>
      </c>
      <c r="E6" s="192">
        <v>27.9377</v>
      </c>
      <c r="F6" s="192">
        <v>27.809899999999999</v>
      </c>
      <c r="G6" s="192">
        <v>27.95</v>
      </c>
      <c r="H6" s="192">
        <v>26.69</v>
      </c>
      <c r="I6" s="9"/>
      <c r="J6" s="192">
        <v>26.33</v>
      </c>
      <c r="K6" s="192">
        <v>27.3767</v>
      </c>
      <c r="L6" s="192">
        <v>27.392399999999999</v>
      </c>
      <c r="M6" s="192">
        <v>27.310400000000001</v>
      </c>
      <c r="N6" s="192" t="s">
        <v>109</v>
      </c>
      <c r="O6" s="9"/>
      <c r="P6" s="10"/>
      <c r="Q6" s="10"/>
      <c r="R6" s="10"/>
      <c r="S6" s="10"/>
      <c r="T6" s="10"/>
      <c r="U6" s="15"/>
      <c r="V6" s="10"/>
      <c r="W6" s="10"/>
      <c r="X6" s="10"/>
      <c r="Y6" s="10"/>
      <c r="Z6" s="10"/>
      <c r="AA6" s="10"/>
      <c r="AB6" s="10"/>
      <c r="AC6" s="10"/>
      <c r="AD6" s="10"/>
      <c r="AE6" s="10"/>
      <c r="AF6" s="10"/>
      <c r="AG6" s="10"/>
      <c r="AH6" s="10"/>
      <c r="AI6" s="10"/>
      <c r="AJ6" s="10"/>
      <c r="AK6" s="10"/>
      <c r="AL6" s="10"/>
      <c r="AM6" s="10"/>
      <c r="AN6" s="10"/>
    </row>
    <row r="7" spans="2:97" ht="24.95" customHeight="1">
      <c r="B7" s="225"/>
      <c r="C7" s="7">
        <v>20</v>
      </c>
      <c r="D7" s="192">
        <v>27.989899999999999</v>
      </c>
      <c r="E7" s="192">
        <v>27.932700000000001</v>
      </c>
      <c r="F7" s="192">
        <v>27.8096</v>
      </c>
      <c r="G7" s="192">
        <v>27.88</v>
      </c>
      <c r="H7" s="192">
        <v>25.95</v>
      </c>
      <c r="I7" s="9"/>
      <c r="J7" s="192">
        <v>26.01</v>
      </c>
      <c r="K7" s="192">
        <v>27.369499999999999</v>
      </c>
      <c r="L7" s="192">
        <v>27.393999999999998</v>
      </c>
      <c r="M7" s="192">
        <v>27.31</v>
      </c>
      <c r="N7" s="192" t="s">
        <v>108</v>
      </c>
      <c r="O7" s="9"/>
      <c r="P7" s="10"/>
      <c r="Q7" s="10"/>
      <c r="R7" s="10"/>
      <c r="S7" s="10"/>
      <c r="T7" s="10"/>
      <c r="U7" s="15"/>
      <c r="V7" s="10"/>
      <c r="W7" s="10"/>
      <c r="X7" s="10"/>
      <c r="Y7" s="10"/>
      <c r="Z7" s="10"/>
      <c r="AA7" s="10"/>
      <c r="AB7" s="10"/>
      <c r="AC7" s="10"/>
      <c r="AD7" s="10"/>
      <c r="AE7" s="10"/>
      <c r="AF7" s="10"/>
      <c r="AG7" s="10"/>
      <c r="AH7" s="10"/>
      <c r="AI7" s="10"/>
      <c r="AJ7" s="10"/>
      <c r="AK7" s="10"/>
      <c r="AL7" s="10"/>
      <c r="AM7" s="10"/>
      <c r="AN7" s="10"/>
    </row>
    <row r="8" spans="2:97" ht="24.95" customHeight="1">
      <c r="B8" s="225"/>
      <c r="C8" s="7">
        <v>30</v>
      </c>
      <c r="D8" s="192">
        <v>27.983899999999998</v>
      </c>
      <c r="E8" s="192">
        <v>27.895099999999999</v>
      </c>
      <c r="F8" s="192">
        <v>27.811199999999999</v>
      </c>
      <c r="G8" s="192">
        <v>26.13</v>
      </c>
      <c r="H8" s="192">
        <v>25.84</v>
      </c>
      <c r="I8" s="9"/>
      <c r="J8" s="192">
        <v>25.84</v>
      </c>
      <c r="K8" s="192">
        <v>27.096599999999999</v>
      </c>
      <c r="L8" s="192">
        <v>27.393799999999999</v>
      </c>
      <c r="M8" s="192">
        <v>27.311599999999999</v>
      </c>
      <c r="N8" s="192" t="s">
        <v>108</v>
      </c>
      <c r="O8" s="9"/>
      <c r="P8" s="10"/>
      <c r="Q8" s="10"/>
      <c r="R8" s="10"/>
      <c r="S8" s="10"/>
      <c r="T8" s="10"/>
      <c r="U8" s="15"/>
      <c r="V8" s="10"/>
      <c r="W8" s="10"/>
      <c r="X8" s="10"/>
      <c r="Y8" s="10"/>
      <c r="Z8" s="10"/>
      <c r="AA8" s="10"/>
      <c r="AB8" s="10"/>
      <c r="AC8" s="10"/>
      <c r="AD8" s="10"/>
      <c r="AE8" s="10"/>
      <c r="AF8" s="10"/>
      <c r="AG8" s="10"/>
      <c r="AH8" s="10"/>
      <c r="AI8" s="10"/>
      <c r="AJ8" s="10"/>
      <c r="AK8" s="10"/>
      <c r="AL8" s="10"/>
      <c r="AM8" s="10"/>
      <c r="AN8" s="10"/>
    </row>
    <row r="9" spans="2:97" ht="24.95" customHeight="1">
      <c r="B9" s="225"/>
      <c r="C9" s="7">
        <v>50</v>
      </c>
      <c r="D9" s="192">
        <v>25.6509</v>
      </c>
      <c r="E9" s="192">
        <v>27.760100000000001</v>
      </c>
      <c r="F9" s="192">
        <v>27.6645</v>
      </c>
      <c r="G9" s="192">
        <v>24.02</v>
      </c>
      <c r="H9" s="192">
        <v>25.54</v>
      </c>
      <c r="I9" s="9"/>
      <c r="J9" s="192">
        <v>25.13</v>
      </c>
      <c r="K9" s="192">
        <v>26.7346</v>
      </c>
      <c r="L9" s="192">
        <v>27.308299999999999</v>
      </c>
      <c r="M9" s="192">
        <v>25.0137</v>
      </c>
      <c r="N9" s="192" t="s">
        <v>108</v>
      </c>
      <c r="O9" s="9"/>
      <c r="P9" s="10"/>
      <c r="Q9" s="10"/>
      <c r="R9" s="10"/>
      <c r="S9" s="10"/>
      <c r="T9" s="10"/>
      <c r="U9" s="15"/>
      <c r="V9" s="10"/>
      <c r="W9" s="10"/>
      <c r="X9" s="10"/>
      <c r="Y9" s="10"/>
      <c r="Z9" s="10"/>
      <c r="AA9" s="10"/>
      <c r="AB9" s="10"/>
      <c r="AC9" s="10"/>
      <c r="AD9" s="10"/>
      <c r="AE9" s="10"/>
      <c r="AF9" s="10"/>
      <c r="AG9" s="10"/>
      <c r="AH9" s="10"/>
      <c r="AI9" s="10"/>
      <c r="AJ9" s="10"/>
      <c r="AK9" s="10"/>
      <c r="AL9" s="10"/>
      <c r="AM9" s="10"/>
      <c r="AN9" s="10"/>
    </row>
    <row r="10" spans="2:97" ht="24.95" customHeight="1">
      <c r="B10" s="225"/>
      <c r="C10" s="7">
        <v>75</v>
      </c>
      <c r="D10" s="192">
        <v>22.7502</v>
      </c>
      <c r="E10" s="192">
        <v>24.087299999999999</v>
      </c>
      <c r="F10" s="192">
        <v>23.815799999999999</v>
      </c>
      <c r="G10" s="192">
        <v>22.61</v>
      </c>
      <c r="H10" s="192">
        <v>24.06</v>
      </c>
      <c r="I10" s="9"/>
      <c r="J10" s="192">
        <v>24.11</v>
      </c>
      <c r="K10" s="192">
        <v>24.482900000000001</v>
      </c>
      <c r="L10" s="192">
        <v>25.072099999999999</v>
      </c>
      <c r="M10" s="192">
        <v>22.8279</v>
      </c>
      <c r="N10" s="192" t="s">
        <v>109</v>
      </c>
      <c r="O10" s="9"/>
      <c r="P10" s="10"/>
      <c r="Q10" s="10"/>
      <c r="R10" s="10"/>
      <c r="S10" s="10"/>
      <c r="T10" s="10"/>
      <c r="U10" s="15"/>
      <c r="V10" s="10"/>
      <c r="W10" s="10"/>
      <c r="X10" s="10"/>
      <c r="Y10" s="10"/>
      <c r="Z10" s="10"/>
      <c r="AA10" s="10"/>
      <c r="AB10" s="10"/>
      <c r="AC10" s="10"/>
      <c r="AD10" s="10"/>
      <c r="AE10" s="10"/>
      <c r="AF10" s="10"/>
      <c r="AG10" s="10"/>
      <c r="AH10" s="10"/>
      <c r="AI10" s="10"/>
      <c r="AJ10" s="10"/>
      <c r="AK10" s="10"/>
      <c r="AL10" s="10"/>
      <c r="AM10" s="10"/>
      <c r="AN10" s="10"/>
    </row>
    <row r="11" spans="2:97" ht="24.95" customHeight="1">
      <c r="B11" s="225"/>
      <c r="C11" s="7">
        <v>100</v>
      </c>
      <c r="D11" s="192">
        <v>21.998799999999999</v>
      </c>
      <c r="E11" s="192">
        <v>23.1783</v>
      </c>
      <c r="F11" s="192">
        <v>22.838200000000001</v>
      </c>
      <c r="G11" s="192">
        <v>21.34</v>
      </c>
      <c r="H11" s="192">
        <v>23.32</v>
      </c>
      <c r="I11" s="9"/>
      <c r="J11" s="192">
        <v>22.41</v>
      </c>
      <c r="K11" s="192">
        <v>23.527999999999999</v>
      </c>
      <c r="L11" s="192">
        <v>22.295000000000002</v>
      </c>
      <c r="M11" s="192">
        <v>20.537800000000001</v>
      </c>
      <c r="N11" s="192" t="s">
        <v>109</v>
      </c>
      <c r="O11" s="9"/>
      <c r="P11" s="10"/>
      <c r="Q11" s="10"/>
      <c r="R11" s="10"/>
      <c r="S11" s="10"/>
      <c r="T11" s="10"/>
      <c r="U11" s="15"/>
      <c r="V11" s="10"/>
      <c r="W11" s="10"/>
      <c r="X11" s="10"/>
      <c r="Y11" s="10"/>
      <c r="Z11" s="10"/>
      <c r="AA11" s="10"/>
      <c r="AB11" s="10"/>
      <c r="AC11" s="10"/>
      <c r="AD11" s="10"/>
      <c r="AE11" s="10"/>
      <c r="AF11" s="10"/>
      <c r="AG11" s="10"/>
      <c r="AH11" s="10"/>
      <c r="AI11" s="10"/>
      <c r="AJ11" s="10"/>
      <c r="AK11" s="10"/>
      <c r="AL11" s="10"/>
      <c r="AM11" s="10"/>
      <c r="AN11" s="10"/>
    </row>
    <row r="12" spans="2:97" ht="24.95" customHeight="1">
      <c r="B12" s="225"/>
      <c r="C12" s="7">
        <v>150</v>
      </c>
      <c r="D12" s="192">
        <v>20.474399999999999</v>
      </c>
      <c r="E12" s="192">
        <v>21.307300000000001</v>
      </c>
      <c r="F12" s="192">
        <v>21.317299999999999</v>
      </c>
      <c r="G12" s="192">
        <v>19.66</v>
      </c>
      <c r="H12" s="192">
        <v>20.28</v>
      </c>
      <c r="I12" s="9"/>
      <c r="J12" s="192">
        <v>20.56</v>
      </c>
      <c r="K12" s="192">
        <v>20.368300000000001</v>
      </c>
      <c r="L12" s="192">
        <v>19.196899999999999</v>
      </c>
      <c r="M12" s="192">
        <v>18.7575</v>
      </c>
      <c r="N12" s="192" t="s">
        <v>109</v>
      </c>
      <c r="O12" s="9"/>
      <c r="P12" s="10"/>
      <c r="Q12" s="10"/>
      <c r="R12" s="10"/>
      <c r="S12" s="10"/>
      <c r="T12" s="10"/>
      <c r="U12" s="15"/>
      <c r="V12" s="10"/>
      <c r="W12" s="10"/>
      <c r="X12" s="10"/>
      <c r="Y12" s="10"/>
      <c r="Z12" s="10"/>
      <c r="AA12" s="10"/>
      <c r="AB12" s="10"/>
      <c r="AC12" s="10"/>
      <c r="AD12" s="10"/>
      <c r="AE12" s="10"/>
      <c r="AF12" s="10"/>
      <c r="AG12" s="10"/>
      <c r="AH12" s="10"/>
      <c r="AI12" s="10"/>
      <c r="AJ12" s="10"/>
      <c r="AK12" s="10"/>
      <c r="AL12" s="10"/>
      <c r="AM12" s="10"/>
      <c r="AN12" s="10"/>
    </row>
    <row r="13" spans="2:97" ht="24.95" customHeight="1">
      <c r="B13" s="225"/>
      <c r="C13" s="7">
        <v>200</v>
      </c>
      <c r="D13" s="192">
        <v>19.5121</v>
      </c>
      <c r="E13" s="192">
        <v>18.846800000000002</v>
      </c>
      <c r="F13" s="192">
        <v>19.754200000000001</v>
      </c>
      <c r="G13" s="192">
        <v>18.64</v>
      </c>
      <c r="H13" s="192">
        <v>18.03</v>
      </c>
      <c r="I13" s="9"/>
      <c r="J13" s="192">
        <v>19.12</v>
      </c>
      <c r="K13" s="192">
        <v>18.8491</v>
      </c>
      <c r="L13" s="192">
        <v>18.110199999999999</v>
      </c>
      <c r="M13" s="192">
        <v>18.0246</v>
      </c>
      <c r="N13" s="192" t="s">
        <v>108</v>
      </c>
      <c r="O13" s="9"/>
      <c r="P13" s="10"/>
      <c r="Q13" s="10"/>
      <c r="R13" s="10"/>
      <c r="S13" s="10"/>
      <c r="T13" s="10"/>
      <c r="U13" s="15"/>
      <c r="V13" s="10"/>
      <c r="W13" s="10"/>
      <c r="X13" s="10"/>
      <c r="Y13" s="10"/>
      <c r="Z13" s="10"/>
      <c r="AA13" s="10"/>
      <c r="AB13" s="10"/>
      <c r="AC13" s="10"/>
      <c r="AD13" s="10"/>
      <c r="AE13" s="10"/>
      <c r="AF13" s="10"/>
      <c r="AG13" s="10"/>
      <c r="AH13" s="10"/>
      <c r="AI13" s="10"/>
      <c r="AJ13" s="10"/>
      <c r="AK13" s="10"/>
      <c r="AL13" s="10"/>
      <c r="AM13" s="10"/>
      <c r="AN13" s="10"/>
    </row>
    <row r="14" spans="2:97" ht="24.95" customHeight="1">
      <c r="B14" s="225"/>
      <c r="C14" s="7">
        <v>300</v>
      </c>
      <c r="D14" s="192">
        <v>15.6052</v>
      </c>
      <c r="E14" s="192">
        <v>15.834099999999999</v>
      </c>
      <c r="F14" s="192">
        <v>16.1511</v>
      </c>
      <c r="G14" s="192">
        <v>15.45</v>
      </c>
      <c r="H14" s="192">
        <v>16.309999999999999</v>
      </c>
      <c r="I14" s="9"/>
      <c r="J14" s="192">
        <v>16.23</v>
      </c>
      <c r="K14" s="192">
        <v>16.5123</v>
      </c>
      <c r="L14" s="192">
        <v>16.817499999999999</v>
      </c>
      <c r="M14" s="192">
        <v>16.5763</v>
      </c>
      <c r="N14" s="192" t="s">
        <v>109</v>
      </c>
      <c r="O14" s="9"/>
      <c r="P14" s="10"/>
      <c r="Q14" s="10"/>
      <c r="R14" s="10"/>
      <c r="S14" s="10"/>
      <c r="T14" s="10"/>
      <c r="U14" s="15"/>
      <c r="V14" s="10"/>
      <c r="W14" s="10"/>
      <c r="X14" s="10"/>
      <c r="Y14" s="10"/>
      <c r="Z14" s="10"/>
      <c r="AA14" s="10"/>
      <c r="AB14" s="10"/>
      <c r="AC14" s="10"/>
      <c r="AD14" s="10"/>
      <c r="AE14" s="10"/>
      <c r="AF14" s="10"/>
      <c r="AG14" s="10"/>
      <c r="AH14" s="10"/>
      <c r="AI14" s="10"/>
      <c r="AJ14" s="10"/>
      <c r="AK14" s="10"/>
      <c r="AL14" s="10"/>
      <c r="AM14" s="10"/>
      <c r="AN14" s="10"/>
    </row>
    <row r="15" spans="2:97" ht="24.95" customHeight="1">
      <c r="B15" s="225"/>
      <c r="C15" s="7">
        <v>400</v>
      </c>
      <c r="D15" s="192">
        <v>12.538399999999999</v>
      </c>
      <c r="E15" s="192">
        <v>13.683400000000001</v>
      </c>
      <c r="F15" s="192">
        <v>13.523099999999999</v>
      </c>
      <c r="G15" s="192">
        <v>12.88</v>
      </c>
      <c r="H15" s="192">
        <v>13.71</v>
      </c>
      <c r="I15" s="9"/>
      <c r="J15" s="192">
        <v>13.68</v>
      </c>
      <c r="K15" s="192">
        <v>14.858700000000001</v>
      </c>
      <c r="L15" s="192">
        <v>14.3268</v>
      </c>
      <c r="M15" s="192">
        <v>13.8582</v>
      </c>
      <c r="N15" s="192" t="s">
        <v>108</v>
      </c>
      <c r="O15" s="9"/>
      <c r="P15" s="10"/>
      <c r="Q15" s="10"/>
      <c r="R15" s="10"/>
      <c r="S15" s="10"/>
      <c r="T15" s="10"/>
      <c r="U15" s="15"/>
      <c r="V15" s="10"/>
      <c r="W15" s="10"/>
      <c r="X15" s="10"/>
      <c r="Y15" s="10"/>
      <c r="Z15" s="10"/>
      <c r="AA15" s="10"/>
      <c r="AB15" s="10"/>
      <c r="AC15" s="10"/>
      <c r="AD15" s="10"/>
      <c r="AE15" s="10"/>
      <c r="AF15" s="10"/>
      <c r="AG15" s="10"/>
      <c r="AH15" s="10"/>
      <c r="AI15" s="10"/>
      <c r="AJ15" s="10"/>
      <c r="AK15" s="10"/>
      <c r="AL15" s="10"/>
      <c r="AM15" s="10"/>
      <c r="AN15" s="10"/>
    </row>
    <row r="16" spans="2:97" ht="24.95" customHeight="1">
      <c r="B16" s="225"/>
      <c r="C16" s="7">
        <v>500</v>
      </c>
      <c r="D16" s="192">
        <v>9.4933999999999994</v>
      </c>
      <c r="E16" s="192">
        <v>10.138500000000001</v>
      </c>
      <c r="F16" s="192">
        <v>10.525600000000001</v>
      </c>
      <c r="G16" s="192">
        <v>10.3</v>
      </c>
      <c r="H16" s="192">
        <v>10.79</v>
      </c>
      <c r="I16" s="9"/>
      <c r="J16" s="192" t="s">
        <v>113</v>
      </c>
      <c r="K16" s="192" t="s">
        <v>113</v>
      </c>
      <c r="L16" s="192">
        <v>12.231400000000001</v>
      </c>
      <c r="M16" s="192">
        <v>10.962899999999999</v>
      </c>
      <c r="N16" s="192" t="s">
        <v>109</v>
      </c>
      <c r="O16" s="9"/>
      <c r="P16" s="10"/>
      <c r="Q16" s="10"/>
      <c r="R16" s="10"/>
      <c r="S16" s="10"/>
      <c r="T16" s="10"/>
      <c r="U16" s="15"/>
      <c r="V16" s="10"/>
      <c r="W16" s="10"/>
      <c r="X16" s="10"/>
      <c r="Y16" s="10"/>
      <c r="Z16" s="10"/>
      <c r="AA16" s="10"/>
      <c r="AB16" s="10"/>
      <c r="AC16" s="10"/>
      <c r="AD16" s="10"/>
      <c r="AE16" s="10"/>
      <c r="AF16" s="10"/>
      <c r="AG16" s="10"/>
      <c r="AH16" s="10"/>
      <c r="AI16" s="10"/>
      <c r="AJ16" s="10"/>
      <c r="AK16" s="10"/>
      <c r="AL16" s="10"/>
      <c r="AM16" s="10"/>
      <c r="AN16" s="10"/>
    </row>
    <row r="17" spans="2:40" ht="24.95" customHeight="1">
      <c r="B17" s="225"/>
      <c r="C17" s="7">
        <v>600</v>
      </c>
      <c r="D17" s="192" t="s">
        <v>113</v>
      </c>
      <c r="E17" s="192" t="s">
        <v>113</v>
      </c>
      <c r="F17" s="192" t="s">
        <v>113</v>
      </c>
      <c r="G17" s="192" t="s">
        <v>113</v>
      </c>
      <c r="H17" s="192" t="s">
        <v>113</v>
      </c>
      <c r="I17" s="9"/>
      <c r="J17" s="192" t="s">
        <v>113</v>
      </c>
      <c r="K17" s="192" t="s">
        <v>113</v>
      </c>
      <c r="L17" s="192" t="s">
        <v>113</v>
      </c>
      <c r="M17" s="192" t="s">
        <v>113</v>
      </c>
      <c r="N17" s="192" t="s">
        <v>108</v>
      </c>
      <c r="O17" s="9"/>
      <c r="P17" s="10"/>
      <c r="Q17" s="10"/>
      <c r="R17" s="10"/>
      <c r="S17" s="10"/>
      <c r="T17" s="10"/>
      <c r="U17" s="15"/>
      <c r="V17" s="10"/>
      <c r="W17" s="10"/>
      <c r="X17" s="10"/>
      <c r="Y17" s="10"/>
      <c r="Z17" s="10"/>
      <c r="AA17" s="10"/>
      <c r="AB17" s="10"/>
      <c r="AC17" s="10"/>
      <c r="AD17" s="10"/>
      <c r="AE17" s="10"/>
      <c r="AF17" s="10"/>
      <c r="AG17" s="10"/>
      <c r="AH17" s="10"/>
      <c r="AI17" s="10"/>
      <c r="AJ17" s="10"/>
      <c r="AK17" s="10"/>
      <c r="AL17" s="10"/>
      <c r="AM17" s="10"/>
      <c r="AN17" s="10"/>
    </row>
    <row r="18" spans="2:40" ht="24.95" customHeight="1">
      <c r="B18" s="13"/>
      <c r="C18" s="13"/>
      <c r="D18" s="14"/>
      <c r="E18" s="14"/>
      <c r="F18" s="14"/>
      <c r="G18" s="14"/>
      <c r="H18" s="14"/>
      <c r="I18" s="9"/>
      <c r="J18" s="14"/>
      <c r="K18" s="14"/>
      <c r="L18" s="14"/>
      <c r="M18" s="14"/>
      <c r="N18" s="14"/>
      <c r="O18" s="9"/>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row>
    <row r="19" spans="2:40" ht="24.95" customHeight="1">
      <c r="B19" s="226" t="s">
        <v>25</v>
      </c>
      <c r="C19" s="11" t="s">
        <v>23</v>
      </c>
      <c r="D19" s="12">
        <v>323</v>
      </c>
      <c r="E19" s="12">
        <v>16</v>
      </c>
      <c r="F19" s="12">
        <v>254</v>
      </c>
      <c r="G19" s="12">
        <v>253</v>
      </c>
      <c r="H19" s="12">
        <v>238</v>
      </c>
      <c r="I19" s="9"/>
      <c r="J19" s="12">
        <v>243</v>
      </c>
      <c r="K19" s="12">
        <v>261</v>
      </c>
      <c r="L19" s="12">
        <v>252</v>
      </c>
      <c r="M19" s="12">
        <v>40</v>
      </c>
      <c r="N19" s="12" t="s">
        <v>110</v>
      </c>
      <c r="O19" s="9"/>
      <c r="P19" s="12"/>
      <c r="Q19" s="12"/>
      <c r="R19" s="12"/>
      <c r="S19" s="12"/>
      <c r="T19" s="12"/>
      <c r="U19" s="15"/>
      <c r="V19" s="12"/>
      <c r="W19" s="12"/>
      <c r="X19" s="12"/>
      <c r="Y19" s="12"/>
      <c r="Z19" s="12"/>
      <c r="AA19" s="12"/>
      <c r="AB19" s="12"/>
      <c r="AC19" s="12"/>
      <c r="AD19" s="12"/>
      <c r="AE19" s="12"/>
      <c r="AF19" s="12"/>
      <c r="AG19" s="12"/>
      <c r="AH19" s="12"/>
      <c r="AI19" s="12"/>
      <c r="AJ19" s="12"/>
      <c r="AK19" s="12"/>
      <c r="AL19" s="12"/>
      <c r="AM19" s="12"/>
      <c r="AN19" s="12"/>
    </row>
    <row r="20" spans="2:40" ht="24.95" customHeight="1">
      <c r="B20" s="227"/>
      <c r="C20" s="8" t="s">
        <v>24</v>
      </c>
      <c r="D20" s="10">
        <v>0.6</v>
      </c>
      <c r="E20" s="10">
        <v>0.2</v>
      </c>
      <c r="F20" s="10">
        <v>0.7</v>
      </c>
      <c r="G20" s="10">
        <v>0.3</v>
      </c>
      <c r="H20" s="10">
        <v>1.1000000000000001</v>
      </c>
      <c r="I20" s="9"/>
      <c r="J20" s="10">
        <v>0.8</v>
      </c>
      <c r="K20" s="10">
        <v>1.2</v>
      </c>
      <c r="L20" s="10">
        <v>0.5</v>
      </c>
      <c r="M20" s="10">
        <v>0.4</v>
      </c>
      <c r="N20" s="10" t="s">
        <v>109</v>
      </c>
      <c r="O20" s="9"/>
      <c r="P20" s="10"/>
      <c r="Q20" s="10"/>
      <c r="R20" s="10"/>
      <c r="S20" s="10"/>
      <c r="T20" s="10"/>
      <c r="U20" s="15"/>
      <c r="V20" s="10"/>
      <c r="W20" s="10"/>
      <c r="X20" s="10"/>
      <c r="Y20" s="10"/>
      <c r="Z20" s="10"/>
      <c r="AA20" s="10"/>
      <c r="AB20" s="10"/>
      <c r="AC20" s="10"/>
      <c r="AD20" s="10"/>
      <c r="AE20" s="10"/>
      <c r="AF20" s="10"/>
      <c r="AG20" s="10"/>
      <c r="AH20" s="10"/>
      <c r="AI20" s="10"/>
      <c r="AJ20" s="10"/>
      <c r="AK20" s="10"/>
      <c r="AL20" s="10"/>
      <c r="AM20" s="10"/>
      <c r="AN20" s="10"/>
    </row>
  </sheetData>
  <mergeCells count="9">
    <mergeCell ref="J1:N1"/>
    <mergeCell ref="P1:T1"/>
    <mergeCell ref="V1:AH1"/>
    <mergeCell ref="B5:B17"/>
    <mergeCell ref="B19:B20"/>
    <mergeCell ref="B2:C2"/>
    <mergeCell ref="B3:C3"/>
    <mergeCell ref="B4:C4"/>
    <mergeCell ref="D1:H1"/>
  </mergeCells>
  <phoneticPr fontId="4"/>
  <pageMargins left="0.78700000000000003" right="0.78700000000000003" top="0.98399999999999999" bottom="0.98399999999999999" header="0.51200000000000001" footer="0.51200000000000001"/>
  <pageSetup paperSize="9" scale="9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74"/>
  <sheetViews>
    <sheetView tabSelected="1" view="pageBreakPreview" zoomScaleNormal="85" zoomScaleSheetLayoutView="100" workbookViewId="0">
      <selection activeCell="C21" sqref="C21"/>
    </sheetView>
  </sheetViews>
  <sheetFormatPr defaultRowHeight="15.75"/>
  <cols>
    <col min="1" max="1" width="1.375" customWidth="1"/>
    <col min="2" max="2" width="3.625" customWidth="1"/>
    <col min="3" max="3" width="6.5" bestFit="1" customWidth="1"/>
    <col min="4" max="4" width="7.875" customWidth="1"/>
    <col min="5" max="5" width="2.375" customWidth="1"/>
    <col min="6" max="6" width="7.875" customWidth="1"/>
    <col min="7" max="7" width="2.375" customWidth="1"/>
    <col min="8" max="8" width="7.875" customWidth="1"/>
    <col min="9" max="9" width="2.375" customWidth="1"/>
    <col min="10" max="10" width="7.875" customWidth="1"/>
    <col min="11" max="11" width="2.375" customWidth="1"/>
    <col min="12" max="12" width="7.875" customWidth="1"/>
    <col min="13" max="13" width="2.375" customWidth="1"/>
    <col min="14" max="14" width="7.875" customWidth="1"/>
    <col min="15" max="15" width="2.375" customWidth="1"/>
    <col min="16" max="16" width="7.875" customWidth="1"/>
    <col min="17" max="17" width="2.375" customWidth="1"/>
    <col min="18" max="18" width="7.875" customWidth="1"/>
    <col min="19" max="19" width="2.375" customWidth="1"/>
    <col min="20" max="20" width="7.875" customWidth="1"/>
    <col min="21" max="21" width="2.375" customWidth="1"/>
    <col min="22" max="22" width="7.875" customWidth="1"/>
    <col min="23" max="23" width="2.375" customWidth="1"/>
    <col min="24" max="24" width="1.25" customWidth="1"/>
    <col min="25" max="26" width="7" customWidth="1"/>
    <col min="27" max="46" width="4.625" customWidth="1"/>
  </cols>
  <sheetData>
    <row r="1" spans="1:29" ht="9" customHeight="1">
      <c r="B1" s="52"/>
      <c r="C1" s="53"/>
      <c r="D1" s="53"/>
      <c r="E1" s="53"/>
      <c r="F1" s="53"/>
      <c r="G1" s="53"/>
      <c r="H1" s="53"/>
      <c r="I1" s="53"/>
      <c r="J1" s="53"/>
      <c r="K1" s="53"/>
      <c r="L1" s="53"/>
      <c r="M1" s="53"/>
      <c r="N1" s="53"/>
      <c r="O1" s="53"/>
      <c r="P1" s="53"/>
      <c r="Q1" s="53"/>
      <c r="R1" s="53"/>
      <c r="S1" s="53"/>
      <c r="T1" s="53"/>
      <c r="U1" s="53"/>
      <c r="V1" s="53"/>
      <c r="W1" s="54"/>
    </row>
    <row r="2" spans="1:29" ht="17.25">
      <c r="B2" s="55"/>
      <c r="C2" s="56" t="s">
        <v>122</v>
      </c>
      <c r="D2" s="57"/>
      <c r="E2" s="57"/>
      <c r="F2" s="58"/>
      <c r="G2" s="58"/>
      <c r="H2" s="58"/>
      <c r="I2" s="58"/>
      <c r="J2" s="58"/>
      <c r="K2" s="58"/>
      <c r="L2" s="58"/>
      <c r="M2" s="58"/>
      <c r="N2" s="58"/>
      <c r="O2" s="58"/>
      <c r="P2" s="58"/>
      <c r="Q2" s="58"/>
      <c r="R2" s="56"/>
      <c r="S2" s="232" t="s">
        <v>124</v>
      </c>
      <c r="T2" s="232"/>
      <c r="U2" s="232"/>
      <c r="V2" s="232"/>
      <c r="W2" s="59"/>
    </row>
    <row r="3" spans="1:29" ht="17.25">
      <c r="B3" s="55"/>
      <c r="C3" s="56"/>
      <c r="D3" s="57"/>
      <c r="E3" s="57"/>
      <c r="F3" s="58"/>
      <c r="G3" s="58"/>
      <c r="H3" s="58"/>
      <c r="I3" s="58"/>
      <c r="J3" s="58"/>
      <c r="K3" s="58"/>
      <c r="L3" s="58"/>
      <c r="M3" s="58"/>
      <c r="N3" s="58"/>
      <c r="O3" s="58"/>
      <c r="P3" s="58"/>
      <c r="Q3" s="58"/>
      <c r="R3" s="56"/>
      <c r="S3" s="56"/>
      <c r="T3" s="57"/>
      <c r="U3" s="57"/>
      <c r="V3" s="179"/>
      <c r="W3" s="59"/>
    </row>
    <row r="4" spans="1:29" ht="17.25">
      <c r="B4" s="55"/>
      <c r="C4" s="56"/>
      <c r="D4" s="57"/>
      <c r="E4" s="57"/>
      <c r="F4" s="58"/>
      <c r="G4" s="58"/>
      <c r="H4" s="58"/>
      <c r="I4" s="58"/>
      <c r="J4" s="58"/>
      <c r="K4" s="58"/>
      <c r="L4" s="58"/>
      <c r="M4" s="58"/>
      <c r="N4" s="58"/>
      <c r="O4" s="58"/>
      <c r="P4" s="58"/>
      <c r="Q4" s="58"/>
      <c r="R4" s="56"/>
      <c r="S4" s="56"/>
      <c r="T4" s="57"/>
      <c r="U4" s="57"/>
      <c r="V4" s="179"/>
      <c r="W4" s="59"/>
    </row>
    <row r="5" spans="1:29">
      <c r="A5" s="28"/>
      <c r="B5" s="55"/>
      <c r="C5" s="58"/>
      <c r="D5" s="58"/>
      <c r="E5" s="58"/>
      <c r="F5" s="58"/>
      <c r="G5" s="58"/>
      <c r="H5" s="58"/>
      <c r="I5" s="58"/>
      <c r="J5" s="58"/>
      <c r="K5" s="58"/>
      <c r="L5" s="58"/>
      <c r="M5" s="58"/>
      <c r="N5" s="58"/>
      <c r="O5" s="58"/>
      <c r="P5" s="58"/>
      <c r="Q5" s="58"/>
      <c r="R5" s="58"/>
      <c r="S5" s="58"/>
      <c r="T5" s="58"/>
      <c r="U5" s="58"/>
      <c r="V5" s="58"/>
      <c r="W5" s="60"/>
    </row>
    <row r="6" spans="1:29">
      <c r="A6" s="28"/>
      <c r="B6" s="55"/>
      <c r="C6" s="58"/>
      <c r="D6" s="58"/>
      <c r="E6" s="58"/>
      <c r="F6" s="58"/>
      <c r="G6" s="58"/>
      <c r="H6" s="58"/>
      <c r="I6" s="58"/>
      <c r="J6" s="58"/>
      <c r="K6" s="58"/>
      <c r="L6" s="58"/>
      <c r="M6" s="58"/>
      <c r="N6" s="58"/>
      <c r="O6" s="58"/>
      <c r="P6" s="58"/>
      <c r="Q6" s="58"/>
      <c r="R6" s="58"/>
      <c r="S6" s="58"/>
      <c r="T6" s="58"/>
      <c r="U6" s="58"/>
      <c r="V6" s="58"/>
      <c r="W6" s="60"/>
    </row>
    <row r="7" spans="1:29">
      <c r="A7" s="28"/>
      <c r="B7" s="55"/>
      <c r="C7" s="58"/>
      <c r="D7" s="58"/>
      <c r="E7" s="58"/>
      <c r="F7" s="58"/>
      <c r="G7" s="58"/>
      <c r="H7" s="58"/>
      <c r="I7" s="58"/>
      <c r="J7" s="58"/>
      <c r="K7" s="58"/>
      <c r="L7" s="58"/>
      <c r="M7" s="58"/>
      <c r="N7" s="58"/>
      <c r="O7" s="58"/>
      <c r="P7" s="58"/>
      <c r="Q7" s="58"/>
      <c r="R7" s="58"/>
      <c r="S7" s="58"/>
      <c r="T7" s="58"/>
      <c r="U7" s="58"/>
      <c r="V7" s="58"/>
      <c r="W7" s="60"/>
    </row>
    <row r="8" spans="1:29">
      <c r="A8" s="28"/>
      <c r="B8" s="27"/>
      <c r="C8" s="25"/>
      <c r="D8" s="25"/>
      <c r="E8" s="25"/>
      <c r="F8" s="25"/>
      <c r="G8" s="25"/>
      <c r="H8" s="25"/>
      <c r="I8" s="25"/>
      <c r="J8" s="25"/>
      <c r="K8" s="25"/>
      <c r="L8" s="25"/>
      <c r="M8" s="25"/>
      <c r="N8" s="25"/>
      <c r="O8" s="25"/>
      <c r="P8" s="25"/>
      <c r="Q8" s="25"/>
      <c r="R8" s="25"/>
      <c r="S8" s="25"/>
      <c r="T8" s="25"/>
      <c r="U8" s="25"/>
      <c r="V8" s="25"/>
      <c r="W8" s="28"/>
      <c r="Z8" s="17"/>
    </row>
    <row r="9" spans="1:29">
      <c r="A9" s="28"/>
      <c r="B9" s="27"/>
      <c r="C9" s="25"/>
      <c r="D9" s="25"/>
      <c r="E9" s="25"/>
      <c r="F9" s="25"/>
      <c r="G9" s="25"/>
      <c r="H9" s="25"/>
      <c r="I9" s="25"/>
      <c r="J9" s="25"/>
      <c r="K9" s="25"/>
      <c r="L9" s="25"/>
      <c r="M9" s="25"/>
      <c r="N9" s="25"/>
      <c r="O9" s="25"/>
      <c r="P9" s="25"/>
      <c r="Q9" s="25"/>
      <c r="R9" s="25"/>
      <c r="S9" s="25"/>
      <c r="T9" s="25"/>
      <c r="U9" s="25"/>
      <c r="V9" s="25"/>
      <c r="W9" s="28"/>
      <c r="Z9" s="17"/>
    </row>
    <row r="10" spans="1:29">
      <c r="A10" s="28"/>
      <c r="B10" s="27"/>
      <c r="C10" s="25"/>
      <c r="D10" s="25"/>
      <c r="E10" s="25"/>
      <c r="F10" s="25"/>
      <c r="G10" s="25"/>
      <c r="H10" s="25"/>
      <c r="I10" s="25"/>
      <c r="J10" s="25"/>
      <c r="K10" s="25"/>
      <c r="L10" s="25"/>
      <c r="M10" s="25"/>
      <c r="N10" s="25"/>
      <c r="O10" s="25"/>
      <c r="P10" s="25"/>
      <c r="Q10" s="25"/>
      <c r="R10" s="25"/>
      <c r="S10" s="25"/>
      <c r="T10" s="25"/>
      <c r="U10" s="25"/>
      <c r="V10" s="25"/>
      <c r="W10" s="28"/>
    </row>
    <row r="11" spans="1:29">
      <c r="A11" s="28"/>
      <c r="B11" s="27"/>
      <c r="C11" s="25"/>
      <c r="D11" s="25"/>
      <c r="E11" s="25"/>
      <c r="F11" s="25"/>
      <c r="G11" s="25"/>
      <c r="H11" s="25"/>
      <c r="I11" s="25"/>
      <c r="J11" s="25"/>
      <c r="K11" s="25"/>
      <c r="L11" s="25"/>
      <c r="M11" s="25"/>
      <c r="N11" s="25"/>
      <c r="O11" s="25"/>
      <c r="P11" s="25"/>
      <c r="Q11" s="25"/>
      <c r="R11" s="25"/>
      <c r="S11" s="25"/>
      <c r="T11" s="25"/>
      <c r="U11" s="25"/>
      <c r="V11" s="25"/>
      <c r="W11" s="28"/>
    </row>
    <row r="12" spans="1:29" ht="16.5" thickBot="1">
      <c r="A12" s="181"/>
      <c r="B12" s="29"/>
      <c r="C12" s="30"/>
      <c r="D12" s="30"/>
      <c r="E12" s="30"/>
      <c r="F12" s="30"/>
      <c r="G12" s="30"/>
      <c r="H12" s="30"/>
      <c r="I12" s="30"/>
      <c r="J12" s="30"/>
      <c r="K12" s="30"/>
      <c r="L12" s="30"/>
      <c r="M12" s="30"/>
      <c r="N12" s="30"/>
      <c r="O12" s="30"/>
      <c r="P12" s="30"/>
      <c r="Q12" s="30"/>
      <c r="R12" s="30"/>
      <c r="S12" s="30"/>
      <c r="T12" s="30"/>
      <c r="U12" s="30"/>
      <c r="V12" s="30"/>
      <c r="W12" s="31"/>
    </row>
    <row r="13" spans="1:29" ht="15.75" customHeight="1">
      <c r="A13" s="181"/>
      <c r="B13" s="318" t="s">
        <v>105</v>
      </c>
      <c r="C13" s="319"/>
      <c r="D13" s="319"/>
      <c r="E13" s="319"/>
      <c r="F13" s="319"/>
      <c r="G13" s="319"/>
      <c r="H13" s="319"/>
      <c r="I13" s="319"/>
      <c r="J13" s="319"/>
      <c r="K13" s="319"/>
      <c r="L13" s="319"/>
      <c r="M13" s="319"/>
      <c r="N13" s="319"/>
      <c r="O13" s="319"/>
      <c r="P13" s="319"/>
      <c r="Q13" s="319"/>
      <c r="R13" s="319"/>
      <c r="S13" s="319"/>
      <c r="T13" s="319"/>
      <c r="U13" s="319"/>
      <c r="V13" s="319"/>
      <c r="W13" s="320"/>
    </row>
    <row r="14" spans="1:29" ht="15.75" customHeight="1">
      <c r="A14" s="181"/>
      <c r="B14" s="328" t="s">
        <v>127</v>
      </c>
      <c r="C14" s="321"/>
      <c r="D14" s="321" t="s">
        <v>130</v>
      </c>
      <c r="E14" s="321"/>
      <c r="F14" s="321"/>
      <c r="G14" s="321"/>
      <c r="H14" s="321"/>
      <c r="I14" s="321"/>
      <c r="J14" s="321"/>
      <c r="K14" s="321"/>
      <c r="L14" s="321"/>
      <c r="M14" s="321"/>
      <c r="N14" s="321"/>
      <c r="O14" s="321"/>
      <c r="P14" s="321"/>
      <c r="Q14" s="321"/>
      <c r="R14" s="321"/>
      <c r="S14" s="321"/>
      <c r="T14" s="321"/>
      <c r="U14" s="321"/>
      <c r="V14" s="321"/>
      <c r="W14" s="322"/>
      <c r="AC14" t="s">
        <v>65</v>
      </c>
    </row>
    <row r="15" spans="1:29" ht="15.75" customHeight="1">
      <c r="A15" s="181"/>
      <c r="B15" s="323"/>
      <c r="C15" s="324"/>
      <c r="D15" s="321" t="s">
        <v>114</v>
      </c>
      <c r="E15" s="321"/>
      <c r="F15" s="321"/>
      <c r="G15" s="321"/>
      <c r="H15" s="321"/>
      <c r="I15" s="321"/>
      <c r="J15" s="321"/>
      <c r="K15" s="321"/>
      <c r="L15" s="321"/>
      <c r="M15" s="321"/>
      <c r="N15" s="321"/>
      <c r="O15" s="321"/>
      <c r="P15" s="321"/>
      <c r="Q15" s="321"/>
      <c r="R15" s="321"/>
      <c r="S15" s="321"/>
      <c r="T15" s="321"/>
      <c r="U15" s="321"/>
      <c r="V15" s="321"/>
      <c r="W15" s="322"/>
    </row>
    <row r="16" spans="1:29" ht="15.75" customHeight="1">
      <c r="A16" s="181"/>
      <c r="B16" s="325"/>
      <c r="C16" s="319"/>
      <c r="D16" s="326" t="s">
        <v>115</v>
      </c>
      <c r="E16" s="326"/>
      <c r="F16" s="326"/>
      <c r="G16" s="326"/>
      <c r="H16" s="326"/>
      <c r="I16" s="326"/>
      <c r="J16" s="326"/>
      <c r="K16" s="326"/>
      <c r="L16" s="326"/>
      <c r="M16" s="326"/>
      <c r="N16" s="326"/>
      <c r="O16" s="326"/>
      <c r="P16" s="326"/>
      <c r="Q16" s="326"/>
      <c r="R16" s="326"/>
      <c r="S16" s="326"/>
      <c r="T16" s="326"/>
      <c r="U16" s="326"/>
      <c r="V16" s="326"/>
      <c r="W16" s="322"/>
    </row>
    <row r="17" spans="1:23">
      <c r="A17" s="28"/>
      <c r="B17" s="325"/>
      <c r="C17" s="319"/>
      <c r="D17" s="327"/>
      <c r="E17" s="327"/>
      <c r="F17" s="327"/>
      <c r="G17" s="327"/>
      <c r="H17" s="327"/>
      <c r="I17" s="327"/>
      <c r="J17" s="327"/>
      <c r="K17" s="327"/>
      <c r="L17" s="327"/>
      <c r="M17" s="327"/>
      <c r="N17" s="327"/>
      <c r="O17" s="327"/>
      <c r="P17" s="327"/>
      <c r="Q17" s="327"/>
      <c r="R17" s="327"/>
      <c r="S17" s="327"/>
      <c r="T17" s="327"/>
      <c r="U17" s="319"/>
      <c r="V17" s="319"/>
      <c r="W17" s="320"/>
    </row>
    <row r="18" spans="1:23">
      <c r="A18" s="28"/>
      <c r="B18" s="328" t="s">
        <v>116</v>
      </c>
      <c r="C18" s="321"/>
      <c r="D18" s="321"/>
      <c r="E18" s="321"/>
      <c r="F18" s="321"/>
      <c r="G18" s="321"/>
      <c r="H18" s="321"/>
      <c r="I18" s="321"/>
      <c r="J18" s="321"/>
      <c r="K18" s="321"/>
      <c r="L18" s="321"/>
      <c r="M18" s="319"/>
      <c r="N18" s="319"/>
      <c r="O18" s="319"/>
      <c r="P18" s="319"/>
      <c r="Q18" s="319"/>
      <c r="R18" s="319"/>
      <c r="S18" s="319"/>
      <c r="T18" s="319"/>
      <c r="U18" s="319"/>
      <c r="V18" s="319"/>
      <c r="W18" s="320"/>
    </row>
    <row r="19" spans="1:23">
      <c r="A19" s="28"/>
      <c r="B19" s="323"/>
      <c r="C19" s="324"/>
      <c r="D19" s="321" t="s">
        <v>131</v>
      </c>
      <c r="E19" s="321"/>
      <c r="F19" s="321"/>
      <c r="G19" s="321"/>
      <c r="H19" s="321"/>
      <c r="I19" s="321"/>
      <c r="J19" s="321"/>
      <c r="K19" s="321"/>
      <c r="L19" s="321"/>
      <c r="M19" s="321"/>
      <c r="N19" s="321"/>
      <c r="O19" s="321"/>
      <c r="P19" s="321"/>
      <c r="Q19" s="321"/>
      <c r="R19" s="321"/>
      <c r="S19" s="321"/>
      <c r="T19" s="321"/>
      <c r="U19" s="321"/>
      <c r="V19" s="321"/>
      <c r="W19" s="322"/>
    </row>
    <row r="20" spans="1:23">
      <c r="A20" s="28"/>
      <c r="B20" s="323"/>
      <c r="C20" s="324"/>
      <c r="D20" s="321" t="s">
        <v>128</v>
      </c>
      <c r="E20" s="321"/>
      <c r="F20" s="321"/>
      <c r="G20" s="321"/>
      <c r="H20" s="321"/>
      <c r="I20" s="321"/>
      <c r="J20" s="321"/>
      <c r="K20" s="321"/>
      <c r="L20" s="321"/>
      <c r="M20" s="321"/>
      <c r="N20" s="321"/>
      <c r="O20" s="321"/>
      <c r="P20" s="321"/>
      <c r="Q20" s="321"/>
      <c r="R20" s="321"/>
      <c r="S20" s="321"/>
      <c r="T20" s="321"/>
      <c r="U20" s="321"/>
      <c r="V20" s="321"/>
      <c r="W20" s="322"/>
    </row>
    <row r="21" spans="1:23">
      <c r="A21" s="28"/>
      <c r="B21" s="323"/>
      <c r="C21" s="324"/>
      <c r="D21" s="321" t="s">
        <v>132</v>
      </c>
      <c r="E21" s="321"/>
      <c r="F21" s="321"/>
      <c r="G21" s="321"/>
      <c r="H21" s="321"/>
      <c r="I21" s="321"/>
      <c r="J21" s="321"/>
      <c r="K21" s="321"/>
      <c r="L21" s="321"/>
      <c r="M21" s="321"/>
      <c r="N21" s="321"/>
      <c r="O21" s="321"/>
      <c r="P21" s="321"/>
      <c r="Q21" s="321"/>
      <c r="R21" s="321"/>
      <c r="S21" s="321"/>
      <c r="T21" s="321"/>
      <c r="U21" s="321"/>
      <c r="V21" s="321"/>
      <c r="W21" s="322"/>
    </row>
    <row r="22" spans="1:23">
      <c r="A22" s="28"/>
      <c r="B22" s="323"/>
      <c r="C22" s="324"/>
      <c r="D22" s="321" t="s">
        <v>133</v>
      </c>
      <c r="E22" s="321"/>
      <c r="F22" s="321"/>
      <c r="G22" s="321"/>
      <c r="H22" s="321"/>
      <c r="I22" s="321"/>
      <c r="J22" s="321"/>
      <c r="K22" s="321"/>
      <c r="L22" s="321"/>
      <c r="M22" s="321"/>
      <c r="N22" s="321"/>
      <c r="O22" s="321"/>
      <c r="P22" s="321"/>
      <c r="Q22" s="321"/>
      <c r="R22" s="321"/>
      <c r="S22" s="321"/>
      <c r="T22" s="321"/>
      <c r="U22" s="321"/>
      <c r="V22" s="321"/>
      <c r="W22" s="322"/>
    </row>
    <row r="23" spans="1:23" ht="21.75" customHeight="1">
      <c r="A23" s="28"/>
      <c r="B23" s="329" t="s">
        <v>125</v>
      </c>
      <c r="C23" s="330"/>
      <c r="D23" s="330"/>
      <c r="E23" s="330"/>
      <c r="F23" s="330"/>
      <c r="G23" s="330"/>
      <c r="H23" s="330"/>
      <c r="I23" s="330"/>
      <c r="J23" s="330"/>
      <c r="K23" s="330"/>
      <c r="L23" s="330"/>
      <c r="M23" s="319"/>
      <c r="N23" s="319"/>
      <c r="O23" s="319"/>
      <c r="P23" s="319"/>
      <c r="Q23" s="319"/>
      <c r="R23" s="319"/>
      <c r="S23" s="319"/>
      <c r="T23" s="319"/>
      <c r="U23" s="319"/>
      <c r="V23" s="319"/>
      <c r="W23" s="320"/>
    </row>
    <row r="24" spans="1:23">
      <c r="A24" s="28"/>
      <c r="B24" s="331"/>
      <c r="C24" s="332"/>
      <c r="D24" s="332" t="s">
        <v>117</v>
      </c>
      <c r="E24" s="332"/>
      <c r="F24" s="332"/>
      <c r="G24" s="332"/>
      <c r="H24" s="332"/>
      <c r="I24" s="332"/>
      <c r="J24" s="332"/>
      <c r="K24" s="332"/>
      <c r="L24" s="332"/>
      <c r="M24" s="319"/>
      <c r="N24" s="319"/>
      <c r="O24" s="319"/>
      <c r="P24" s="319"/>
      <c r="Q24" s="319"/>
      <c r="R24" s="319"/>
      <c r="S24" s="319"/>
      <c r="T24" s="319"/>
      <c r="U24" s="319"/>
      <c r="V24" s="319"/>
      <c r="W24" s="320"/>
    </row>
    <row r="25" spans="1:23">
      <c r="A25" s="28"/>
      <c r="B25" s="325"/>
      <c r="C25" s="332" t="s">
        <v>126</v>
      </c>
      <c r="D25" s="332"/>
      <c r="E25" s="332"/>
      <c r="F25" s="332"/>
      <c r="G25" s="332"/>
      <c r="H25" s="332"/>
      <c r="I25" s="332"/>
      <c r="J25" s="332"/>
      <c r="K25" s="332"/>
      <c r="L25" s="332"/>
      <c r="M25" s="319"/>
      <c r="N25" s="319"/>
      <c r="O25" s="319"/>
      <c r="P25" s="319"/>
      <c r="Q25" s="319"/>
      <c r="R25" s="319"/>
      <c r="S25" s="319"/>
      <c r="T25" s="319"/>
      <c r="U25" s="319"/>
      <c r="V25" s="319"/>
      <c r="W25" s="320"/>
    </row>
    <row r="26" spans="1:23">
      <c r="A26" s="28"/>
      <c r="B26" s="325"/>
      <c r="C26" s="333" t="s">
        <v>129</v>
      </c>
      <c r="D26" s="332"/>
      <c r="E26" s="332"/>
      <c r="F26" s="332"/>
      <c r="G26" s="332"/>
      <c r="H26" s="332"/>
      <c r="I26" s="332"/>
      <c r="J26" s="332"/>
      <c r="K26" s="332"/>
      <c r="L26" s="332"/>
      <c r="M26" s="319"/>
      <c r="N26" s="319"/>
      <c r="O26" s="319"/>
      <c r="P26" s="319"/>
      <c r="Q26" s="319"/>
      <c r="R26" s="319"/>
      <c r="S26" s="319"/>
      <c r="T26" s="319"/>
      <c r="U26" s="319"/>
      <c r="V26" s="319"/>
      <c r="W26" s="320"/>
    </row>
    <row r="27" spans="1:23">
      <c r="A27" s="28"/>
      <c r="B27" s="334"/>
      <c r="C27" s="335"/>
      <c r="D27" s="335"/>
      <c r="E27" s="335"/>
      <c r="F27" s="335"/>
      <c r="G27" s="335"/>
      <c r="H27" s="335"/>
      <c r="I27" s="335"/>
      <c r="J27" s="335"/>
      <c r="K27" s="335"/>
      <c r="L27" s="335"/>
      <c r="M27" s="335"/>
      <c r="N27" s="335"/>
      <c r="O27" s="335"/>
      <c r="P27" s="335"/>
      <c r="Q27" s="335"/>
      <c r="R27" s="335"/>
      <c r="S27" s="335"/>
      <c r="T27" s="335"/>
      <c r="U27" s="335"/>
      <c r="V27" s="335"/>
      <c r="W27" s="336"/>
    </row>
    <row r="28" spans="1:23">
      <c r="A28" s="28"/>
      <c r="B28" s="27"/>
      <c r="C28" s="25"/>
      <c r="D28" s="25"/>
      <c r="E28" s="25"/>
      <c r="F28" s="25"/>
      <c r="G28" s="25"/>
      <c r="H28" s="25"/>
      <c r="I28" s="25"/>
      <c r="J28" s="25"/>
      <c r="K28" s="25"/>
      <c r="L28" s="25"/>
      <c r="M28" s="25"/>
      <c r="N28" s="25"/>
      <c r="O28" s="25"/>
      <c r="P28" s="25"/>
      <c r="Q28" s="25"/>
      <c r="R28" s="25"/>
      <c r="S28" s="25"/>
      <c r="T28" s="25"/>
      <c r="U28" s="25"/>
      <c r="V28" s="25"/>
      <c r="W28" s="28"/>
    </row>
    <row r="29" spans="1:23">
      <c r="A29" s="28"/>
      <c r="B29" s="27"/>
      <c r="C29" s="25"/>
      <c r="D29" s="25"/>
      <c r="E29" s="25"/>
      <c r="F29" s="25"/>
      <c r="G29" s="25"/>
      <c r="H29" s="25"/>
      <c r="I29" s="25"/>
      <c r="J29" s="25"/>
      <c r="K29" s="25"/>
      <c r="L29" s="25"/>
      <c r="M29" s="25"/>
      <c r="N29" s="25"/>
      <c r="O29" s="25"/>
      <c r="P29" s="25"/>
      <c r="Q29" s="25"/>
      <c r="R29" s="25"/>
      <c r="S29" s="25"/>
      <c r="T29" s="25"/>
      <c r="U29" s="25"/>
      <c r="V29" s="25"/>
      <c r="W29" s="28"/>
    </row>
    <row r="30" spans="1:23">
      <c r="A30" s="28"/>
      <c r="B30" s="27"/>
      <c r="C30" s="25"/>
      <c r="D30" s="25"/>
      <c r="E30" s="25"/>
      <c r="F30" s="25"/>
      <c r="G30" s="25"/>
      <c r="H30" s="25"/>
      <c r="I30" s="25"/>
      <c r="J30" s="25"/>
      <c r="K30" s="25"/>
      <c r="L30" s="25"/>
      <c r="M30" s="25"/>
      <c r="N30" s="25"/>
      <c r="O30" s="25"/>
      <c r="P30" s="25"/>
      <c r="Q30" s="25"/>
      <c r="R30" s="25"/>
      <c r="S30" s="25"/>
      <c r="T30" s="25"/>
      <c r="U30" s="25"/>
      <c r="V30" s="25"/>
      <c r="W30" s="28"/>
    </row>
    <row r="31" spans="1:23">
      <c r="A31" s="28"/>
      <c r="B31" s="27"/>
      <c r="C31" s="25"/>
      <c r="D31" s="25"/>
      <c r="E31" s="25"/>
      <c r="F31" s="25"/>
      <c r="G31" s="25"/>
      <c r="H31" s="25"/>
      <c r="I31" s="25"/>
      <c r="J31" s="25"/>
      <c r="K31" s="25"/>
      <c r="L31" s="25"/>
      <c r="M31" s="25"/>
      <c r="N31" s="25"/>
      <c r="O31" s="25"/>
      <c r="P31" s="25"/>
      <c r="Q31" s="25"/>
      <c r="R31" s="25"/>
      <c r="S31" s="25"/>
      <c r="T31" s="25"/>
      <c r="U31" s="25"/>
      <c r="V31" s="25"/>
      <c r="W31" s="28"/>
    </row>
    <row r="32" spans="1:23">
      <c r="A32" s="28"/>
      <c r="B32" s="27"/>
      <c r="C32" s="25"/>
      <c r="D32" s="25"/>
      <c r="E32" s="25"/>
      <c r="F32" s="25"/>
      <c r="G32" s="25"/>
      <c r="H32" s="25"/>
      <c r="I32" s="25"/>
      <c r="J32" s="25"/>
      <c r="K32" s="25"/>
      <c r="L32" s="25"/>
      <c r="M32" s="25"/>
      <c r="P32" s="25"/>
      <c r="Q32" s="25"/>
      <c r="R32" s="25"/>
      <c r="S32" s="25"/>
      <c r="T32" s="25"/>
      <c r="U32" s="25"/>
      <c r="V32" s="25"/>
      <c r="W32" s="28"/>
    </row>
    <row r="33" spans="1:46">
      <c r="A33" s="28"/>
      <c r="B33" s="27"/>
      <c r="C33" s="25"/>
      <c r="D33" s="25"/>
      <c r="E33" s="25"/>
      <c r="F33" s="25"/>
      <c r="G33" s="25"/>
      <c r="H33" s="25"/>
      <c r="I33" s="25"/>
      <c r="J33" s="25"/>
      <c r="K33" s="25"/>
      <c r="W33" s="28"/>
    </row>
    <row r="34" spans="1:46">
      <c r="A34" s="28"/>
      <c r="B34" s="27"/>
      <c r="C34" s="25"/>
      <c r="F34" s="25"/>
      <c r="G34" s="25"/>
      <c r="H34" s="25"/>
      <c r="I34" s="25"/>
      <c r="J34" s="25"/>
      <c r="K34" s="25"/>
      <c r="W34" s="28"/>
    </row>
    <row r="35" spans="1:46">
      <c r="A35" s="28"/>
      <c r="B35" s="27"/>
      <c r="C35" s="61"/>
      <c r="F35" s="25"/>
      <c r="G35" s="25"/>
      <c r="H35" s="25"/>
      <c r="I35" s="25"/>
      <c r="J35" s="25"/>
      <c r="K35" s="25"/>
      <c r="W35" s="28"/>
    </row>
    <row r="36" spans="1:46">
      <c r="B36" s="27"/>
      <c r="C36" s="25"/>
      <c r="D36" s="25"/>
      <c r="E36" s="25"/>
      <c r="F36" s="25"/>
      <c r="G36" s="25"/>
      <c r="H36" s="25"/>
      <c r="I36" s="25"/>
      <c r="J36" s="25"/>
      <c r="K36" s="25"/>
      <c r="L36" s="25"/>
      <c r="M36" s="25"/>
      <c r="N36" s="25"/>
      <c r="O36" s="25"/>
      <c r="P36" s="25"/>
      <c r="Q36" s="25"/>
      <c r="R36" s="25"/>
      <c r="S36" s="25"/>
      <c r="T36" s="25"/>
      <c r="U36" s="25"/>
      <c r="V36" s="25"/>
      <c r="W36" s="28"/>
    </row>
    <row r="37" spans="1:46">
      <c r="A37" s="181"/>
      <c r="B37" s="27"/>
      <c r="L37" s="25"/>
      <c r="W37" s="178"/>
    </row>
    <row r="38" spans="1:46" ht="15" customHeight="1">
      <c r="A38" s="181"/>
      <c r="B38" s="27"/>
      <c r="C38" s="25"/>
      <c r="D38" s="25"/>
      <c r="E38" s="25"/>
      <c r="F38" s="25"/>
      <c r="G38" s="25"/>
      <c r="H38" s="25"/>
      <c r="I38" s="25"/>
      <c r="J38" s="25"/>
      <c r="K38" s="25"/>
      <c r="L38" s="25"/>
      <c r="M38" s="25"/>
      <c r="N38" s="25"/>
      <c r="O38" s="25"/>
      <c r="Q38" s="25"/>
      <c r="R38" s="25"/>
      <c r="S38" s="25"/>
      <c r="T38" s="25"/>
      <c r="U38" s="25"/>
      <c r="V38" s="25"/>
      <c r="W38" s="28"/>
    </row>
    <row r="39" spans="1:46" ht="15" customHeight="1">
      <c r="A39" s="28"/>
      <c r="B39" s="27"/>
      <c r="C39" s="25"/>
      <c r="D39" s="25"/>
      <c r="E39" s="25"/>
      <c r="F39" s="25"/>
      <c r="G39" s="25"/>
      <c r="H39" s="25"/>
      <c r="I39" s="25"/>
      <c r="J39" s="25"/>
      <c r="K39" s="25"/>
      <c r="L39" s="25"/>
      <c r="M39" s="25"/>
      <c r="N39" s="25"/>
      <c r="O39" s="25"/>
      <c r="P39" s="172"/>
      <c r="Q39" s="25"/>
      <c r="R39" s="25"/>
      <c r="S39" s="25"/>
      <c r="T39" s="25"/>
      <c r="U39" s="25"/>
      <c r="V39" s="25"/>
      <c r="W39" s="28"/>
    </row>
    <row r="40" spans="1:46" s="22" customFormat="1" ht="24.75" customHeight="1">
      <c r="A40" s="183"/>
      <c r="B40" s="182"/>
      <c r="C40" s="180"/>
      <c r="E40" s="180"/>
      <c r="F40" s="180"/>
      <c r="G40" s="180"/>
      <c r="H40" s="180"/>
      <c r="I40" s="180"/>
      <c r="J40" s="180"/>
      <c r="K40" s="180"/>
      <c r="L40" s="25"/>
      <c r="M40" s="25"/>
      <c r="O40" s="25"/>
      <c r="P40" s="25"/>
      <c r="Q40" s="25"/>
      <c r="R40" s="25"/>
      <c r="S40" s="25"/>
      <c r="T40" s="25"/>
      <c r="U40" s="25"/>
      <c r="V40" s="25"/>
      <c r="W40" s="183"/>
    </row>
    <row r="41" spans="1:46" s="22" customFormat="1" ht="24.75" customHeight="1">
      <c r="A41" s="183"/>
      <c r="B41" s="182"/>
      <c r="C41" s="180"/>
      <c r="D41" s="172"/>
      <c r="E41" s="180"/>
      <c r="F41" s="180"/>
      <c r="G41" s="180"/>
      <c r="H41" s="180"/>
      <c r="I41" s="180"/>
      <c r="J41" s="180"/>
      <c r="K41" s="180"/>
      <c r="L41" s="25"/>
      <c r="M41" s="25"/>
      <c r="N41" s="172" t="s">
        <v>101</v>
      </c>
      <c r="O41" s="25"/>
      <c r="P41" s="25"/>
      <c r="Q41" s="25"/>
      <c r="R41" s="25"/>
      <c r="S41" s="25"/>
      <c r="T41" s="25"/>
      <c r="U41" s="25"/>
      <c r="V41" s="25"/>
      <c r="W41" s="183"/>
    </row>
    <row r="42" spans="1:46" s="22" customFormat="1" ht="24.75" customHeight="1">
      <c r="A42" s="183"/>
      <c r="B42" s="182"/>
      <c r="C42" s="180"/>
      <c r="D42" s="172" t="s">
        <v>87</v>
      </c>
      <c r="E42" s="180"/>
      <c r="F42" s="180"/>
      <c r="G42" s="180"/>
      <c r="H42" s="180"/>
      <c r="I42" s="180"/>
      <c r="J42" s="180"/>
      <c r="K42" s="180"/>
      <c r="L42" s="293" t="s">
        <v>118</v>
      </c>
      <c r="M42" s="293"/>
      <c r="N42" s="293"/>
      <c r="O42" s="293"/>
      <c r="P42" s="293"/>
      <c r="Q42" s="293"/>
      <c r="R42" s="293"/>
      <c r="S42" s="293"/>
      <c r="T42" s="293"/>
      <c r="U42" s="293"/>
      <c r="V42" s="293"/>
      <c r="W42" s="183"/>
    </row>
    <row r="43" spans="1:46" s="22" customFormat="1" ht="22.5" customHeight="1" thickBot="1">
      <c r="A43" s="183"/>
      <c r="B43" s="292" t="s">
        <v>60</v>
      </c>
      <c r="C43" s="280"/>
      <c r="D43" s="280"/>
      <c r="E43" s="280"/>
      <c r="F43" s="280"/>
      <c r="G43" s="280"/>
      <c r="H43" s="280"/>
      <c r="I43" s="280"/>
      <c r="J43" s="280"/>
      <c r="K43" s="280"/>
      <c r="L43" s="280"/>
      <c r="M43" s="280"/>
      <c r="N43" s="280"/>
      <c r="O43" s="280"/>
      <c r="P43" s="280"/>
      <c r="Q43" s="280"/>
      <c r="R43" s="280"/>
      <c r="S43" s="280"/>
      <c r="T43" s="280"/>
      <c r="U43" s="280"/>
      <c r="V43" s="280"/>
      <c r="W43" s="184"/>
    </row>
    <row r="44" spans="1:46" ht="15" customHeight="1" thickBot="1">
      <c r="B44" s="271" t="s">
        <v>42</v>
      </c>
      <c r="C44" s="272"/>
      <c r="D44" s="273" t="s">
        <v>89</v>
      </c>
      <c r="E44" s="263"/>
      <c r="F44" s="263" t="s">
        <v>31</v>
      </c>
      <c r="G44" s="263"/>
      <c r="H44" s="263" t="s">
        <v>32</v>
      </c>
      <c r="I44" s="263"/>
      <c r="J44" s="263" t="s">
        <v>33</v>
      </c>
      <c r="K44" s="263"/>
      <c r="L44" s="263" t="s">
        <v>93</v>
      </c>
      <c r="M44" s="263"/>
      <c r="N44" s="263" t="s">
        <v>34</v>
      </c>
      <c r="O44" s="263"/>
      <c r="P44" s="263" t="s">
        <v>35</v>
      </c>
      <c r="Q44" s="263"/>
      <c r="R44" s="263" t="s">
        <v>94</v>
      </c>
      <c r="S44" s="263"/>
      <c r="T44" s="263" t="s">
        <v>36</v>
      </c>
      <c r="U44" s="263"/>
      <c r="V44" s="263" t="s">
        <v>37</v>
      </c>
      <c r="W44" s="264"/>
      <c r="Y44" s="271" t="s">
        <v>120</v>
      </c>
      <c r="Z44" s="272"/>
      <c r="AA44" s="273" t="s">
        <v>89</v>
      </c>
      <c r="AB44" s="263"/>
      <c r="AC44" s="263" t="s">
        <v>31</v>
      </c>
      <c r="AD44" s="263"/>
      <c r="AE44" s="263" t="s">
        <v>32</v>
      </c>
      <c r="AF44" s="263"/>
      <c r="AG44" s="263" t="s">
        <v>33</v>
      </c>
      <c r="AH44" s="263"/>
      <c r="AI44" s="263" t="s">
        <v>93</v>
      </c>
      <c r="AJ44" s="263"/>
      <c r="AK44" s="263" t="s">
        <v>34</v>
      </c>
      <c r="AL44" s="263"/>
      <c r="AM44" s="263" t="s">
        <v>35</v>
      </c>
      <c r="AN44" s="263"/>
      <c r="AO44" s="263" t="s">
        <v>94</v>
      </c>
      <c r="AP44" s="263"/>
      <c r="AQ44" s="263" t="s">
        <v>36</v>
      </c>
      <c r="AR44" s="263"/>
      <c r="AS44" s="263" t="s">
        <v>37</v>
      </c>
      <c r="AT44" s="264"/>
    </row>
    <row r="45" spans="1:46" ht="15.75" customHeight="1">
      <c r="B45" s="265" t="s">
        <v>38</v>
      </c>
      <c r="C45" s="266"/>
      <c r="D45" s="267">
        <f>+入力シート①!D2</f>
        <v>43739</v>
      </c>
      <c r="E45" s="268"/>
      <c r="F45" s="269">
        <f>+入力シート①!E2</f>
        <v>43739</v>
      </c>
      <c r="G45" s="269"/>
      <c r="H45" s="268">
        <f>+入力シート①!F2</f>
        <v>43739</v>
      </c>
      <c r="I45" s="268"/>
      <c r="J45" s="269">
        <f>+入力シート①!G2</f>
        <v>43739</v>
      </c>
      <c r="K45" s="269"/>
      <c r="L45" s="268">
        <f>+入力シート①!H2</f>
        <v>43739</v>
      </c>
      <c r="M45" s="268"/>
      <c r="N45" s="269">
        <f>+入力シート①!J2</f>
        <v>43740</v>
      </c>
      <c r="O45" s="269"/>
      <c r="P45" s="268">
        <f>+入力シート①!K2</f>
        <v>43740</v>
      </c>
      <c r="Q45" s="268"/>
      <c r="R45" s="269">
        <f>+入力シート①!L2</f>
        <v>43740</v>
      </c>
      <c r="S45" s="269"/>
      <c r="T45" s="268">
        <f>+入力シート①!M2</f>
        <v>43740</v>
      </c>
      <c r="U45" s="268"/>
      <c r="V45" s="269" t="str">
        <f>+入力シート①!N2</f>
        <v>-</v>
      </c>
      <c r="W45" s="270"/>
      <c r="Y45" s="265" t="s">
        <v>38</v>
      </c>
      <c r="Z45" s="266"/>
      <c r="AA45" s="267">
        <f>+入力シート①!AA2</f>
        <v>0</v>
      </c>
      <c r="AB45" s="268"/>
      <c r="AC45" s="269">
        <f>+入力シート①!AB2</f>
        <v>0</v>
      </c>
      <c r="AD45" s="269"/>
      <c r="AE45" s="268">
        <f>+入力シート①!AC2</f>
        <v>0</v>
      </c>
      <c r="AF45" s="268"/>
      <c r="AG45" s="269">
        <f>+入力シート①!AD2</f>
        <v>0</v>
      </c>
      <c r="AH45" s="269"/>
      <c r="AI45" s="268">
        <f>+入力シート①!AE2</f>
        <v>0</v>
      </c>
      <c r="AJ45" s="268"/>
      <c r="AK45" s="269">
        <f>+入力シート①!AG2</f>
        <v>0</v>
      </c>
      <c r="AL45" s="269"/>
      <c r="AM45" s="268">
        <f>+入力シート①!AH2</f>
        <v>0</v>
      </c>
      <c r="AN45" s="268"/>
      <c r="AO45" s="269">
        <f>+入力シート①!AI2</f>
        <v>0</v>
      </c>
      <c r="AP45" s="269"/>
      <c r="AQ45" s="268">
        <f>+入力シート①!AJ2</f>
        <v>0</v>
      </c>
      <c r="AR45" s="268"/>
      <c r="AS45" s="269">
        <f>+入力シート①!AK2</f>
        <v>0</v>
      </c>
      <c r="AT45" s="270"/>
    </row>
    <row r="46" spans="1:46" ht="15" customHeight="1">
      <c r="B46" s="260" t="s">
        <v>40</v>
      </c>
      <c r="C46" s="261"/>
      <c r="D46" s="262" t="s">
        <v>92</v>
      </c>
      <c r="E46" s="259"/>
      <c r="F46" s="250" t="s">
        <v>51</v>
      </c>
      <c r="G46" s="250"/>
      <c r="H46" s="259" t="s">
        <v>51</v>
      </c>
      <c r="I46" s="259"/>
      <c r="J46" s="250" t="s">
        <v>51</v>
      </c>
      <c r="K46" s="250"/>
      <c r="L46" s="259" t="s">
        <v>51</v>
      </c>
      <c r="M46" s="259"/>
      <c r="N46" s="250" t="s">
        <v>51</v>
      </c>
      <c r="O46" s="250"/>
      <c r="P46" s="259" t="s">
        <v>51</v>
      </c>
      <c r="Q46" s="259"/>
      <c r="R46" s="250" t="s">
        <v>51</v>
      </c>
      <c r="S46" s="250"/>
      <c r="T46" s="259" t="s">
        <v>51</v>
      </c>
      <c r="U46" s="259"/>
      <c r="V46" s="250" t="s">
        <v>51</v>
      </c>
      <c r="W46" s="251"/>
      <c r="Y46" s="260" t="s">
        <v>40</v>
      </c>
      <c r="Z46" s="261"/>
      <c r="AA46" s="262" t="s">
        <v>92</v>
      </c>
      <c r="AB46" s="259"/>
      <c r="AC46" s="250" t="s">
        <v>51</v>
      </c>
      <c r="AD46" s="250"/>
      <c r="AE46" s="259" t="s">
        <v>51</v>
      </c>
      <c r="AF46" s="259"/>
      <c r="AG46" s="250" t="s">
        <v>51</v>
      </c>
      <c r="AH46" s="250"/>
      <c r="AI46" s="259" t="s">
        <v>51</v>
      </c>
      <c r="AJ46" s="259"/>
      <c r="AK46" s="250" t="s">
        <v>51</v>
      </c>
      <c r="AL46" s="250"/>
      <c r="AM46" s="259" t="s">
        <v>51</v>
      </c>
      <c r="AN46" s="259"/>
      <c r="AO46" s="250" t="s">
        <v>51</v>
      </c>
      <c r="AP46" s="250"/>
      <c r="AQ46" s="259" t="s">
        <v>51</v>
      </c>
      <c r="AR46" s="259"/>
      <c r="AS46" s="250" t="s">
        <v>51</v>
      </c>
      <c r="AT46" s="251"/>
    </row>
    <row r="47" spans="1:46" ht="15" customHeight="1">
      <c r="B47" s="252" t="s">
        <v>41</v>
      </c>
      <c r="C47" s="253"/>
      <c r="D47" s="254" t="s">
        <v>52</v>
      </c>
      <c r="E47" s="255"/>
      <c r="F47" s="256" t="s">
        <v>53</v>
      </c>
      <c r="G47" s="256"/>
      <c r="H47" s="255" t="s">
        <v>54</v>
      </c>
      <c r="I47" s="255"/>
      <c r="J47" s="256" t="s">
        <v>55</v>
      </c>
      <c r="K47" s="256"/>
      <c r="L47" s="255" t="s">
        <v>56</v>
      </c>
      <c r="M47" s="255"/>
      <c r="N47" s="256" t="s">
        <v>57</v>
      </c>
      <c r="O47" s="256"/>
      <c r="P47" s="255" t="s">
        <v>58</v>
      </c>
      <c r="Q47" s="255"/>
      <c r="R47" s="256" t="s">
        <v>59</v>
      </c>
      <c r="S47" s="256"/>
      <c r="T47" s="255" t="s">
        <v>102</v>
      </c>
      <c r="U47" s="255"/>
      <c r="V47" s="257" t="s">
        <v>103</v>
      </c>
      <c r="W47" s="258"/>
      <c r="Y47" s="252" t="s">
        <v>41</v>
      </c>
      <c r="Z47" s="253"/>
      <c r="AA47" s="254" t="s">
        <v>52</v>
      </c>
      <c r="AB47" s="255"/>
      <c r="AC47" s="256" t="s">
        <v>53</v>
      </c>
      <c r="AD47" s="256"/>
      <c r="AE47" s="255" t="s">
        <v>54</v>
      </c>
      <c r="AF47" s="255"/>
      <c r="AG47" s="256" t="s">
        <v>55</v>
      </c>
      <c r="AH47" s="256"/>
      <c r="AI47" s="255" t="s">
        <v>56</v>
      </c>
      <c r="AJ47" s="255"/>
      <c r="AK47" s="256" t="s">
        <v>57</v>
      </c>
      <c r="AL47" s="256"/>
      <c r="AM47" s="255" t="s">
        <v>58</v>
      </c>
      <c r="AN47" s="255"/>
      <c r="AO47" s="256" t="s">
        <v>59</v>
      </c>
      <c r="AP47" s="256"/>
      <c r="AQ47" s="255" t="s">
        <v>102</v>
      </c>
      <c r="AR47" s="255"/>
      <c r="AS47" s="257" t="s">
        <v>103</v>
      </c>
      <c r="AT47" s="258"/>
    </row>
    <row r="48" spans="1:46" ht="15" customHeight="1">
      <c r="B48" s="247" t="s">
        <v>39</v>
      </c>
      <c r="C48" s="175" t="s">
        <v>45</v>
      </c>
      <c r="D48" s="245">
        <f>入力シート①!D5</f>
        <v>27.992599999999999</v>
      </c>
      <c r="E48" s="246"/>
      <c r="F48" s="289">
        <f>+入力シート①!E$5</f>
        <v>27.9405</v>
      </c>
      <c r="G48" s="289"/>
      <c r="H48" s="246">
        <f>+入力シート①!F$5</f>
        <v>27.805199999999999</v>
      </c>
      <c r="I48" s="246"/>
      <c r="J48" s="289">
        <f>+入力シート①!G$5</f>
        <v>27.95</v>
      </c>
      <c r="K48" s="289"/>
      <c r="L48" s="246">
        <f>+入力シート①!H$5</f>
        <v>26.67</v>
      </c>
      <c r="M48" s="246"/>
      <c r="N48" s="289">
        <f>+入力シート①!J$5</f>
        <v>26.39</v>
      </c>
      <c r="O48" s="289"/>
      <c r="P48" s="246">
        <f>+入力シート①!K$5</f>
        <v>27.3766</v>
      </c>
      <c r="Q48" s="246"/>
      <c r="R48" s="289">
        <f>+入力シート①!L$5</f>
        <v>27.3904</v>
      </c>
      <c r="S48" s="289"/>
      <c r="T48" s="246">
        <f>+入力シート①!M$5</f>
        <v>27.310300000000002</v>
      </c>
      <c r="U48" s="246"/>
      <c r="V48" s="284" t="str">
        <f>+入力シート①!N$5</f>
        <v>-</v>
      </c>
      <c r="W48" s="285"/>
      <c r="Y48" s="247" t="s">
        <v>123</v>
      </c>
      <c r="Z48" s="175">
        <v>0</v>
      </c>
      <c r="AA48" s="245">
        <f>VLOOKUP($Z48,集計表①!$C$7:$K$19,8)</f>
        <v>3.3303307692307698</v>
      </c>
      <c r="AB48" s="246"/>
      <c r="AC48" s="245">
        <f>VLOOKUP($Z48,集計表①!$C$37:$K$49,8)</f>
        <v>2.201417241379314</v>
      </c>
      <c r="AD48" s="246"/>
      <c r="AE48" s="245">
        <f>VLOOKUP($Z48,集計表①!$C$67:$K$79,8)</f>
        <v>2.0493033333333344</v>
      </c>
      <c r="AF48" s="246"/>
      <c r="AG48" s="245">
        <f>VLOOKUP($Z48,集計表①!$C$97:$K$109,8)</f>
        <v>2.1842000000000006</v>
      </c>
      <c r="AH48" s="246"/>
      <c r="AI48" s="245">
        <f>VLOOKUP($Z48,集計表①!$C$127:$K$139,8)</f>
        <v>1.0427272727272729</v>
      </c>
      <c r="AJ48" s="246"/>
      <c r="AK48" s="245">
        <f>VLOOKUP($Z48,集計表①!$C$157:$K$169,8)</f>
        <v>0.76593448275861675</v>
      </c>
      <c r="AL48" s="246"/>
      <c r="AM48" s="245">
        <f>VLOOKUP($Z48,集計表①!$C$187:$K$199,8)</f>
        <v>1.5769551724137969</v>
      </c>
      <c r="AN48" s="246"/>
      <c r="AO48" s="245">
        <f>VLOOKUP($Z48,集計表①!$C$217:$K$229,8)</f>
        <v>1.3525999999999989</v>
      </c>
      <c r="AP48" s="246"/>
      <c r="AQ48" s="245">
        <f>VLOOKUP($Z48,集計表①!$C$247:$K$259,8)</f>
        <v>1.3363583333333366</v>
      </c>
      <c r="AR48" s="246"/>
      <c r="AS48" s="245" t="e">
        <f>VLOOKUP($Z48,集計表①!$C$277:$K$289,8)</f>
        <v>#VALUE!</v>
      </c>
      <c r="AT48" s="246"/>
    </row>
    <row r="49" spans="2:46" ht="15" customHeight="1">
      <c r="B49" s="248"/>
      <c r="C49" s="176" t="s">
        <v>46</v>
      </c>
      <c r="D49" s="290">
        <f>入力シート①!D11</f>
        <v>21.998799999999999</v>
      </c>
      <c r="E49" s="288"/>
      <c r="F49" s="282">
        <f>+入力シート①!E$11</f>
        <v>23.1783</v>
      </c>
      <c r="G49" s="282"/>
      <c r="H49" s="288">
        <f>+入力シート①!F$11</f>
        <v>22.838200000000001</v>
      </c>
      <c r="I49" s="288"/>
      <c r="J49" s="282">
        <f>+入力シート①!G$11</f>
        <v>21.34</v>
      </c>
      <c r="K49" s="282"/>
      <c r="L49" s="288">
        <f>+入力シート①!H$11</f>
        <v>23.32</v>
      </c>
      <c r="M49" s="288"/>
      <c r="N49" s="282">
        <f>+入力シート①!J$11</f>
        <v>22.41</v>
      </c>
      <c r="O49" s="282"/>
      <c r="P49" s="288">
        <f>+入力シート①!K$11</f>
        <v>23.527999999999999</v>
      </c>
      <c r="Q49" s="288"/>
      <c r="R49" s="282">
        <f>+入力シート①!L$11</f>
        <v>22.295000000000002</v>
      </c>
      <c r="S49" s="282"/>
      <c r="T49" s="288">
        <f>+入力シート①!M$11</f>
        <v>20.537800000000001</v>
      </c>
      <c r="U49" s="288"/>
      <c r="V49" s="282" t="str">
        <f>+入力シート①!N$11</f>
        <v>-</v>
      </c>
      <c r="W49" s="283"/>
      <c r="Y49" s="248"/>
      <c r="Z49" s="176">
        <v>100</v>
      </c>
      <c r="AA49" s="245">
        <f>VLOOKUP($Z49,集計表①!$C$7:$K$19,8)</f>
        <v>2.8794923076923062</v>
      </c>
      <c r="AB49" s="246"/>
      <c r="AC49" s="277">
        <f>VLOOKUP($Z49,集計表①!$C$37:$K$49,8)</f>
        <v>2.8466379310344827</v>
      </c>
      <c r="AD49" s="278"/>
      <c r="AE49" s="277">
        <f>VLOOKUP($Z49,集計表①!$C$67:$K$79,8)</f>
        <v>2.2981517241379308</v>
      </c>
      <c r="AF49" s="278"/>
      <c r="AG49" s="277">
        <f>VLOOKUP($Z49,集計表①!$C$97:$K$109,8)</f>
        <v>0.26793939393940391</v>
      </c>
      <c r="AH49" s="278"/>
      <c r="AI49" s="277">
        <f>VLOOKUP($Z49,集計表①!$C$127:$K$139,8)</f>
        <v>2.2423999999999964</v>
      </c>
      <c r="AJ49" s="278"/>
      <c r="AK49" s="277">
        <f>VLOOKUP($Z49,集計表①!$C$157:$K$169,8)</f>
        <v>0.20214642857143517</v>
      </c>
      <c r="AL49" s="278"/>
      <c r="AM49" s="277">
        <f>VLOOKUP($Z49,集計表①!$C$187:$K$199,8)</f>
        <v>1.5493407407407389</v>
      </c>
      <c r="AN49" s="278"/>
      <c r="AO49" s="277">
        <f>VLOOKUP($Z49,集計表①!$C$217:$K$229,8)</f>
        <v>-0.56270384615384472</v>
      </c>
      <c r="AP49" s="278"/>
      <c r="AQ49" s="277">
        <f>VLOOKUP($Z49,集計表①!$C$247:$K$259,8)</f>
        <v>-2.4332304347826152</v>
      </c>
      <c r="AR49" s="278"/>
      <c r="AS49" s="277" t="e">
        <f>VLOOKUP($Z49,集計表①!$C$277:$K$289,8)</f>
        <v>#VALUE!</v>
      </c>
      <c r="AT49" s="279"/>
    </row>
    <row r="50" spans="2:46" ht="15" customHeight="1">
      <c r="B50" s="248"/>
      <c r="C50" s="176" t="s">
        <v>47</v>
      </c>
      <c r="D50" s="290">
        <f>入力シート①!D13</f>
        <v>19.5121</v>
      </c>
      <c r="E50" s="288"/>
      <c r="F50" s="282">
        <f>+入力シート①!E$13</f>
        <v>18.846800000000002</v>
      </c>
      <c r="G50" s="282"/>
      <c r="H50" s="288">
        <f>+入力シート①!F$13</f>
        <v>19.754200000000001</v>
      </c>
      <c r="I50" s="288"/>
      <c r="J50" s="282">
        <f>+入力シート①!G$13</f>
        <v>18.64</v>
      </c>
      <c r="K50" s="282"/>
      <c r="L50" s="288">
        <f>+入力シート①!H$13</f>
        <v>18.03</v>
      </c>
      <c r="M50" s="288"/>
      <c r="N50" s="282">
        <f>+入力シート①!J$13</f>
        <v>19.12</v>
      </c>
      <c r="O50" s="282"/>
      <c r="P50" s="288">
        <f>+入力シート①!K$13</f>
        <v>18.8491</v>
      </c>
      <c r="Q50" s="288"/>
      <c r="R50" s="282">
        <f>+入力シート①!L$13</f>
        <v>18.110199999999999</v>
      </c>
      <c r="S50" s="282"/>
      <c r="T50" s="288">
        <f>+入力シート①!M$13</f>
        <v>18.0246</v>
      </c>
      <c r="U50" s="288"/>
      <c r="V50" s="282" t="str">
        <f>+入力シート①!N$11</f>
        <v>-</v>
      </c>
      <c r="W50" s="283"/>
      <c r="Y50" s="248"/>
      <c r="Z50" s="176">
        <v>200</v>
      </c>
      <c r="AA50" s="245">
        <f>VLOOKUP($Z50,集計表①!$C$7:$K$19,8)</f>
        <v>5.2237999999999989</v>
      </c>
      <c r="AB50" s="246"/>
      <c r="AC50" s="277">
        <f>VLOOKUP($Z50,集計表①!$C$37:$K$49,8)</f>
        <v>3.5168310344827596</v>
      </c>
      <c r="AD50" s="278"/>
      <c r="AE50" s="277">
        <f>VLOOKUP($Z50,集計表①!$C$67:$K$79,8)</f>
        <v>3.8767551724137963</v>
      </c>
      <c r="AF50" s="278"/>
      <c r="AG50" s="277">
        <f>VLOOKUP($Z50,集計表①!$C$97:$K$109,8)</f>
        <v>2.1408848484848484</v>
      </c>
      <c r="AH50" s="278"/>
      <c r="AI50" s="277">
        <f>VLOOKUP($Z50,集計表①!$C$127:$K$139,8)</f>
        <v>1.5681192307692271</v>
      </c>
      <c r="AJ50" s="278"/>
      <c r="AK50" s="277">
        <f>VLOOKUP($Z50,集計表①!$C$157:$K$169,8)</f>
        <v>2.4841285714285704</v>
      </c>
      <c r="AL50" s="278"/>
      <c r="AM50" s="277">
        <f>VLOOKUP($Z50,集計表①!$C$187:$K$199,8)</f>
        <v>1.999948148148146</v>
      </c>
      <c r="AN50" s="278"/>
      <c r="AO50" s="277">
        <f>VLOOKUP($Z50,集計表①!$C$217:$K$229,8)</f>
        <v>0.52006538461538554</v>
      </c>
      <c r="AP50" s="278"/>
      <c r="AQ50" s="277">
        <f>VLOOKUP($Z50,集計表①!$C$247:$K$259,8)</f>
        <v>0.15603478260869608</v>
      </c>
      <c r="AR50" s="278"/>
      <c r="AS50" s="277" t="e">
        <f>VLOOKUP($Z50,集計表①!$C$277:$K$289,8)</f>
        <v>#VALUE!</v>
      </c>
      <c r="AT50" s="279"/>
    </row>
    <row r="51" spans="2:46" ht="15" customHeight="1">
      <c r="B51" s="248"/>
      <c r="C51" s="176" t="s">
        <v>48</v>
      </c>
      <c r="D51" s="290">
        <f>入力シート①!D14</f>
        <v>15.6052</v>
      </c>
      <c r="E51" s="288"/>
      <c r="F51" s="282">
        <f>+入力シート①!E$14</f>
        <v>15.834099999999999</v>
      </c>
      <c r="G51" s="282"/>
      <c r="H51" s="288">
        <f>+入力シート①!F$14</f>
        <v>16.1511</v>
      </c>
      <c r="I51" s="288"/>
      <c r="J51" s="282">
        <f>+入力シート①!G$14</f>
        <v>15.45</v>
      </c>
      <c r="K51" s="282"/>
      <c r="L51" s="288">
        <f>+入力シート①!H$14</f>
        <v>16.309999999999999</v>
      </c>
      <c r="M51" s="288"/>
      <c r="N51" s="282">
        <f>+入力シート①!J$14</f>
        <v>16.23</v>
      </c>
      <c r="O51" s="282"/>
      <c r="P51" s="288">
        <f>+入力シート①!K$14</f>
        <v>16.5123</v>
      </c>
      <c r="Q51" s="288"/>
      <c r="R51" s="282">
        <f>+入力シート①!L$14</f>
        <v>16.817499999999999</v>
      </c>
      <c r="S51" s="282"/>
      <c r="T51" s="288">
        <f>+入力シート①!M$14</f>
        <v>16.5763</v>
      </c>
      <c r="U51" s="288"/>
      <c r="V51" s="282" t="str">
        <f>+入力シート①!N$11</f>
        <v>-</v>
      </c>
      <c r="W51" s="283"/>
      <c r="Y51" s="248"/>
      <c r="Z51" s="176">
        <v>300</v>
      </c>
      <c r="AA51" s="245">
        <f>VLOOKUP($Z51,集計表①!$C$7:$K$19,8)</f>
        <v>4.0846312499999975</v>
      </c>
      <c r="AB51" s="246"/>
      <c r="AC51" s="277">
        <f>VLOOKUP($Z51,集計表①!$C$37:$K$49,8)</f>
        <v>3.171844444444444</v>
      </c>
      <c r="AD51" s="278"/>
      <c r="AE51" s="277">
        <f>VLOOKUP($Z51,集計表①!$C$67:$K$79,8)</f>
        <v>2.9819222222222219</v>
      </c>
      <c r="AF51" s="278"/>
      <c r="AG51" s="277">
        <f>VLOOKUP($Z51,集計表①!$C$97:$K$109,8)</f>
        <v>1.5267000000000017</v>
      </c>
      <c r="AH51" s="278"/>
      <c r="AI51" s="277">
        <f>VLOOKUP($Z51,集計表①!$C$127:$K$139,8)</f>
        <v>2.7165333333333344</v>
      </c>
      <c r="AJ51" s="278"/>
      <c r="AK51" s="277">
        <f>VLOOKUP($Z51,集計表①!$C$157:$K$169,8)</f>
        <v>2.209184999999998</v>
      </c>
      <c r="AL51" s="278"/>
      <c r="AM51" s="277">
        <f>VLOOKUP($Z51,集計表①!$C$187:$K$199,8)</f>
        <v>2.226415789473684</v>
      </c>
      <c r="AN51" s="278"/>
      <c r="AO51" s="277">
        <f>VLOOKUP($Z51,集計表①!$C$217:$K$229,8)</f>
        <v>1.369273684210528</v>
      </c>
      <c r="AP51" s="278"/>
      <c r="AQ51" s="277">
        <f>VLOOKUP($Z51,集計表①!$C$247:$K$259,8)</f>
        <v>1.1234352941176482</v>
      </c>
      <c r="AR51" s="278"/>
      <c r="AS51" s="277" t="e">
        <f>VLOOKUP($Z51,集計表①!$C$277:$K$289,8)</f>
        <v>#VALUE!</v>
      </c>
      <c r="AT51" s="279"/>
    </row>
    <row r="52" spans="2:46" ht="15" customHeight="1">
      <c r="B52" s="248"/>
      <c r="C52" s="176" t="s">
        <v>49</v>
      </c>
      <c r="D52" s="290">
        <f>入力シート①!D15</f>
        <v>12.538399999999999</v>
      </c>
      <c r="E52" s="288"/>
      <c r="F52" s="282">
        <f>+入力シート①!E$15</f>
        <v>13.683400000000001</v>
      </c>
      <c r="G52" s="282"/>
      <c r="H52" s="288">
        <f>+入力シート①!F$15</f>
        <v>13.523099999999999</v>
      </c>
      <c r="I52" s="288"/>
      <c r="J52" s="282">
        <f>+入力シート①!G$15</f>
        <v>12.88</v>
      </c>
      <c r="K52" s="282"/>
      <c r="L52" s="288">
        <f>+入力シート①!H$15</f>
        <v>13.71</v>
      </c>
      <c r="M52" s="288"/>
      <c r="N52" s="282">
        <f>+入力シート①!J$15</f>
        <v>13.68</v>
      </c>
      <c r="O52" s="282"/>
      <c r="P52" s="288">
        <f>+入力シート①!K$15</f>
        <v>14.858700000000001</v>
      </c>
      <c r="Q52" s="288"/>
      <c r="R52" s="282">
        <f>+入力シート①!L$15</f>
        <v>14.3268</v>
      </c>
      <c r="S52" s="282"/>
      <c r="T52" s="288">
        <f>+入力シート①!M$15</f>
        <v>13.8582</v>
      </c>
      <c r="U52" s="288"/>
      <c r="V52" s="282" t="str">
        <f>+入力シート①!N$11</f>
        <v>-</v>
      </c>
      <c r="W52" s="283"/>
      <c r="Y52" s="248"/>
      <c r="Z52" s="176">
        <v>400</v>
      </c>
      <c r="AA52" s="245">
        <f>VLOOKUP($Z52,集計表①!$C$7:$K$19,8)</f>
        <v>3.4388937500000001</v>
      </c>
      <c r="AB52" s="246"/>
      <c r="AC52" s="277">
        <f>VLOOKUP($Z52,集計表①!$C$37:$K$49,8)</f>
        <v>3.7516944444444444</v>
      </c>
      <c r="AD52" s="278"/>
      <c r="AE52" s="277">
        <f>VLOOKUP($Z52,集計表①!$C$67:$K$79,8)</f>
        <v>2.8196499999999993</v>
      </c>
      <c r="AF52" s="278"/>
      <c r="AG52" s="277">
        <f>VLOOKUP($Z52,集計表①!$C$97:$K$109,8)</f>
        <v>1.3810095238095261</v>
      </c>
      <c r="AH52" s="278"/>
      <c r="AI52" s="277">
        <f>VLOOKUP($Z52,集計表①!$C$127:$K$139,8)</f>
        <v>2.6800705882352975</v>
      </c>
      <c r="AJ52" s="278"/>
      <c r="AK52" s="277">
        <f>VLOOKUP($Z52,集計表①!$C$157:$K$169,8)</f>
        <v>2.6302733333333332</v>
      </c>
      <c r="AL52" s="278"/>
      <c r="AM52" s="277">
        <f>VLOOKUP($Z52,集計表①!$C$187:$K$199,8)</f>
        <v>3.5510111111111105</v>
      </c>
      <c r="AN52" s="278"/>
      <c r="AO52" s="277">
        <f>VLOOKUP($Z52,集計表①!$C$217:$K$229,8)</f>
        <v>1.8306789473684209</v>
      </c>
      <c r="AP52" s="278"/>
      <c r="AQ52" s="277">
        <f>VLOOKUP($Z52,集計表①!$C$247:$K$259,8)</f>
        <v>1.3395299999999999</v>
      </c>
      <c r="AR52" s="278"/>
      <c r="AS52" s="277" t="e">
        <f>VLOOKUP($Z52,集計表①!$C$277:$K$289,8)</f>
        <v>#VALUE!</v>
      </c>
      <c r="AT52" s="279"/>
    </row>
    <row r="53" spans="2:46" ht="15" customHeight="1">
      <c r="B53" s="249"/>
      <c r="C53" s="177" t="s">
        <v>50</v>
      </c>
      <c r="D53" s="291">
        <f>入力シート①!D16</f>
        <v>9.4933999999999994</v>
      </c>
      <c r="E53" s="281"/>
      <c r="F53" s="286">
        <f>+入力シート①!E$16</f>
        <v>10.138500000000001</v>
      </c>
      <c r="G53" s="286"/>
      <c r="H53" s="281">
        <f>+入力シート①!F$16</f>
        <v>10.525600000000001</v>
      </c>
      <c r="I53" s="281"/>
      <c r="J53" s="286">
        <f>+入力シート①!G$16</f>
        <v>10.3</v>
      </c>
      <c r="K53" s="286"/>
      <c r="L53" s="281" t="s">
        <v>91</v>
      </c>
      <c r="M53" s="281"/>
      <c r="N53" s="286" t="s">
        <v>91</v>
      </c>
      <c r="O53" s="286"/>
      <c r="P53" s="281" t="str">
        <f>入力シート①!K16</f>
        <v>-</v>
      </c>
      <c r="Q53" s="281"/>
      <c r="R53" s="286">
        <f>+入力シート①!L$16</f>
        <v>12.231400000000001</v>
      </c>
      <c r="S53" s="286"/>
      <c r="T53" s="281">
        <f>入力シート①!M16</f>
        <v>10.962899999999999</v>
      </c>
      <c r="U53" s="281"/>
      <c r="V53" s="286" t="str">
        <f>入力シート①!N16</f>
        <v>-</v>
      </c>
      <c r="W53" s="287"/>
      <c r="Y53" s="249"/>
      <c r="Z53" s="177">
        <v>500</v>
      </c>
      <c r="AA53" s="245">
        <f>VLOOKUP($Z53,集計表①!$C$7:$K$19,8)</f>
        <v>2.5356499999999986</v>
      </c>
      <c r="AB53" s="246"/>
      <c r="AC53" s="274">
        <f>VLOOKUP($Z53,集計表①!$C$37:$K$49,8)</f>
        <v>2.5747428571428586</v>
      </c>
      <c r="AD53" s="275"/>
      <c r="AE53" s="274">
        <f>VLOOKUP($Z53,集計表①!$C$67:$K$79,8)</f>
        <v>2.1130800000000018</v>
      </c>
      <c r="AF53" s="275"/>
      <c r="AG53" s="274">
        <f>VLOOKUP($Z53,集計表①!$C$97:$K$109,8)</f>
        <v>1.5892187500000006</v>
      </c>
      <c r="AH53" s="275"/>
      <c r="AI53" s="274" t="e">
        <f>VLOOKUP($Z53,集計表①!$C$127:$K$139,8)</f>
        <v>#VALUE!</v>
      </c>
      <c r="AJ53" s="275"/>
      <c r="AK53" s="274" t="e">
        <f>VLOOKUP($Z53,集計表①!$C$157:$K$169,8)</f>
        <v>#VALUE!</v>
      </c>
      <c r="AL53" s="275"/>
      <c r="AM53" s="274" t="e">
        <f>VLOOKUP($Z53,集計表①!$C$187:$K$199,8)</f>
        <v>#VALUE!</v>
      </c>
      <c r="AN53" s="275"/>
      <c r="AO53" s="274">
        <f>VLOOKUP($Z53,集計表①!$C$217:$K$229,8)</f>
        <v>3.2621384615384645</v>
      </c>
      <c r="AP53" s="275"/>
      <c r="AQ53" s="274">
        <f>VLOOKUP($Z53,集計表①!$C$247:$K$259,8)</f>
        <v>2.5742615384615384</v>
      </c>
      <c r="AR53" s="275"/>
      <c r="AS53" s="274" t="e">
        <f>VLOOKUP($Z53,集計表①!$C$277:$K$289,8)</f>
        <v>#VALUE!</v>
      </c>
      <c r="AT53" s="276"/>
    </row>
    <row r="54" spans="2:46" ht="15" customHeight="1">
      <c r="B54" s="242" t="s">
        <v>44</v>
      </c>
      <c r="C54" s="243"/>
      <c r="D54" s="244">
        <f>入力シート①!D19</f>
        <v>323</v>
      </c>
      <c r="E54" s="241"/>
      <c r="F54" s="233">
        <f>+入力シート①!E$19</f>
        <v>16</v>
      </c>
      <c r="G54" s="233"/>
      <c r="H54" s="241">
        <f>+入力シート①!F$19</f>
        <v>254</v>
      </c>
      <c r="I54" s="241"/>
      <c r="J54" s="233">
        <f>+入力シート①!G$19</f>
        <v>253</v>
      </c>
      <c r="K54" s="233"/>
      <c r="L54" s="241">
        <f>+入力シート①!H$19</f>
        <v>238</v>
      </c>
      <c r="M54" s="241"/>
      <c r="N54" s="233">
        <f>+入力シート①!J$19</f>
        <v>243</v>
      </c>
      <c r="O54" s="233"/>
      <c r="P54" s="241">
        <f>+入力シート①!K$19</f>
        <v>261</v>
      </c>
      <c r="Q54" s="241"/>
      <c r="R54" s="233">
        <f>+入力シート①!L$19</f>
        <v>252</v>
      </c>
      <c r="S54" s="233"/>
      <c r="T54" s="241">
        <f>+入力シート①!M$19</f>
        <v>40</v>
      </c>
      <c r="U54" s="241"/>
      <c r="V54" s="233" t="str">
        <f>+入力シート①!N$19</f>
        <v>-</v>
      </c>
      <c r="W54" s="234"/>
      <c r="Y54" s="242" t="s">
        <v>44</v>
      </c>
      <c r="Z54" s="243"/>
      <c r="AA54" s="244">
        <f>入力シート①!AA19</f>
        <v>0</v>
      </c>
      <c r="AB54" s="241"/>
      <c r="AC54" s="233">
        <f>+入力シート①!AB$19</f>
        <v>0</v>
      </c>
      <c r="AD54" s="233"/>
      <c r="AE54" s="241">
        <f>+入力シート①!AC$19</f>
        <v>0</v>
      </c>
      <c r="AF54" s="241"/>
      <c r="AG54" s="233">
        <f>+入力シート①!AD$19</f>
        <v>0</v>
      </c>
      <c r="AH54" s="233"/>
      <c r="AI54" s="241">
        <f>+入力シート①!AE$19</f>
        <v>0</v>
      </c>
      <c r="AJ54" s="241"/>
      <c r="AK54" s="233">
        <f>+入力シート①!AG$19</f>
        <v>0</v>
      </c>
      <c r="AL54" s="233"/>
      <c r="AM54" s="241">
        <f>+入力シート①!AH$19</f>
        <v>0</v>
      </c>
      <c r="AN54" s="241"/>
      <c r="AO54" s="233">
        <f>+入力シート①!AI$19</f>
        <v>0</v>
      </c>
      <c r="AP54" s="233"/>
      <c r="AQ54" s="241">
        <f>+入力シート①!AJ$19</f>
        <v>0</v>
      </c>
      <c r="AR54" s="241"/>
      <c r="AS54" s="233">
        <f>+入力シート①!AK$19</f>
        <v>0</v>
      </c>
      <c r="AT54" s="234"/>
    </row>
    <row r="55" spans="2:46" ht="16.5" thickBot="1">
      <c r="B55" s="235" t="s">
        <v>90</v>
      </c>
      <c r="C55" s="236"/>
      <c r="D55" s="237">
        <f>入力シート①!D20</f>
        <v>0.6</v>
      </c>
      <c r="E55" s="238"/>
      <c r="F55" s="239">
        <f>+入力シート①!E$20</f>
        <v>0.2</v>
      </c>
      <c r="G55" s="239"/>
      <c r="H55" s="238">
        <f>+入力シート①!F$20</f>
        <v>0.7</v>
      </c>
      <c r="I55" s="238"/>
      <c r="J55" s="239">
        <f>+入力シート①!G$20</f>
        <v>0.3</v>
      </c>
      <c r="K55" s="239"/>
      <c r="L55" s="238">
        <f>+入力シート①!H$20</f>
        <v>1.1000000000000001</v>
      </c>
      <c r="M55" s="238"/>
      <c r="N55" s="239">
        <f>+入力シート①!J$20</f>
        <v>0.8</v>
      </c>
      <c r="O55" s="239"/>
      <c r="P55" s="238">
        <f>+入力シート①!K$20</f>
        <v>1.2</v>
      </c>
      <c r="Q55" s="238"/>
      <c r="R55" s="239">
        <f>+入力シート①!L$20</f>
        <v>0.5</v>
      </c>
      <c r="S55" s="239"/>
      <c r="T55" s="238">
        <f>+入力シート①!M$20</f>
        <v>0.4</v>
      </c>
      <c r="U55" s="238"/>
      <c r="V55" s="239" t="str">
        <f>+入力シート①!N$20</f>
        <v>-</v>
      </c>
      <c r="W55" s="240"/>
      <c r="Y55" s="235" t="s">
        <v>90</v>
      </c>
      <c r="Z55" s="236"/>
      <c r="AA55" s="237">
        <f>入力シート①!AA20</f>
        <v>0</v>
      </c>
      <c r="AB55" s="238"/>
      <c r="AC55" s="239">
        <f>+入力シート①!AB$20</f>
        <v>0</v>
      </c>
      <c r="AD55" s="239"/>
      <c r="AE55" s="238">
        <f>+入力シート①!AC$20</f>
        <v>0</v>
      </c>
      <c r="AF55" s="238"/>
      <c r="AG55" s="239">
        <f>+入力シート①!AD$20</f>
        <v>0</v>
      </c>
      <c r="AH55" s="239"/>
      <c r="AI55" s="238">
        <f>+入力シート①!AE$20</f>
        <v>0</v>
      </c>
      <c r="AJ55" s="238"/>
      <c r="AK55" s="239">
        <f>+入力シート①!AG$20</f>
        <v>0</v>
      </c>
      <c r="AL55" s="239"/>
      <c r="AM55" s="238">
        <f>+入力シート①!AH$20</f>
        <v>0</v>
      </c>
      <c r="AN55" s="238"/>
      <c r="AO55" s="239">
        <f>+入力シート①!AI$20</f>
        <v>0</v>
      </c>
      <c r="AP55" s="239"/>
      <c r="AQ55" s="238">
        <f>+入力シート①!AJ$20</f>
        <v>0</v>
      </c>
      <c r="AR55" s="238"/>
      <c r="AS55" s="239">
        <f>+入力シート①!AK$20</f>
        <v>0</v>
      </c>
      <c r="AT55" s="240"/>
    </row>
    <row r="56" spans="2:46" ht="16.5" thickBot="1">
      <c r="B56" s="62"/>
      <c r="C56" s="63"/>
      <c r="D56" s="64"/>
      <c r="E56" s="64"/>
      <c r="F56" s="173"/>
      <c r="G56" s="173"/>
      <c r="H56" s="64"/>
      <c r="I56" s="64"/>
      <c r="J56" s="64"/>
      <c r="K56" s="64"/>
      <c r="L56" s="64"/>
      <c r="M56" s="64"/>
      <c r="N56" s="64"/>
      <c r="O56" s="64"/>
      <c r="P56" s="64"/>
      <c r="Q56" s="64"/>
      <c r="R56" s="174" t="s">
        <v>88</v>
      </c>
      <c r="S56" s="174"/>
      <c r="T56" s="64"/>
      <c r="U56" s="64"/>
      <c r="V56" s="64"/>
      <c r="W56" s="65"/>
      <c r="Y56" s="271" t="s">
        <v>121</v>
      </c>
      <c r="Z56" s="272"/>
      <c r="AA56" s="273" t="s">
        <v>89</v>
      </c>
      <c r="AB56" s="263"/>
      <c r="AC56" s="263" t="s">
        <v>31</v>
      </c>
      <c r="AD56" s="263"/>
      <c r="AE56" s="263" t="s">
        <v>32</v>
      </c>
      <c r="AF56" s="263"/>
      <c r="AG56" s="263" t="s">
        <v>33</v>
      </c>
      <c r="AH56" s="263"/>
      <c r="AI56" s="263" t="s">
        <v>93</v>
      </c>
      <c r="AJ56" s="263"/>
      <c r="AK56" s="263" t="s">
        <v>34</v>
      </c>
      <c r="AL56" s="263"/>
      <c r="AM56" s="263" t="s">
        <v>35</v>
      </c>
      <c r="AN56" s="263"/>
      <c r="AO56" s="263" t="s">
        <v>94</v>
      </c>
      <c r="AP56" s="263"/>
      <c r="AQ56" s="263" t="s">
        <v>36</v>
      </c>
      <c r="AR56" s="263"/>
      <c r="AS56" s="263" t="s">
        <v>37</v>
      </c>
      <c r="AT56" s="264"/>
    </row>
    <row r="57" spans="2:46">
      <c r="B57" s="27"/>
      <c r="C57" s="25"/>
      <c r="D57" s="25"/>
      <c r="E57" s="25"/>
      <c r="F57" s="25"/>
      <c r="G57" s="25"/>
      <c r="H57" s="25"/>
      <c r="I57" s="25"/>
      <c r="J57" s="25"/>
      <c r="K57" s="25"/>
      <c r="L57" s="25"/>
      <c r="M57" s="25"/>
      <c r="N57" s="25"/>
      <c r="O57" s="25"/>
      <c r="P57" s="25"/>
      <c r="Q57" s="25"/>
      <c r="R57" s="25"/>
      <c r="S57" s="25"/>
      <c r="T57" s="25"/>
      <c r="U57" s="25"/>
      <c r="V57" s="25"/>
      <c r="W57" s="28"/>
      <c r="Y57" s="265" t="s">
        <v>38</v>
      </c>
      <c r="Z57" s="266"/>
      <c r="AA57" s="267">
        <f>+入力シート①!AA14</f>
        <v>0</v>
      </c>
      <c r="AB57" s="268"/>
      <c r="AC57" s="269">
        <f>+入力シート①!AB14</f>
        <v>0</v>
      </c>
      <c r="AD57" s="269"/>
      <c r="AE57" s="268">
        <f>+入力シート①!AC14</f>
        <v>0</v>
      </c>
      <c r="AF57" s="268"/>
      <c r="AG57" s="269">
        <f>+入力シート①!AD14</f>
        <v>0</v>
      </c>
      <c r="AH57" s="269"/>
      <c r="AI57" s="268">
        <f>+入力シート①!AE14</f>
        <v>0</v>
      </c>
      <c r="AJ57" s="268"/>
      <c r="AK57" s="269">
        <f>+入力シート①!AG14</f>
        <v>0</v>
      </c>
      <c r="AL57" s="269"/>
      <c r="AM57" s="268">
        <f>+入力シート①!AH14</f>
        <v>0</v>
      </c>
      <c r="AN57" s="268"/>
      <c r="AO57" s="269">
        <f>+入力シート①!AI14</f>
        <v>0</v>
      </c>
      <c r="AP57" s="269"/>
      <c r="AQ57" s="268">
        <f>+入力シート①!AJ14</f>
        <v>0</v>
      </c>
      <c r="AR57" s="268"/>
      <c r="AS57" s="269">
        <f>+入力シート①!AK14</f>
        <v>0</v>
      </c>
      <c r="AT57" s="270"/>
    </row>
    <row r="58" spans="2:46">
      <c r="B58" s="27"/>
      <c r="C58" s="25"/>
      <c r="D58" s="25"/>
      <c r="E58" s="25"/>
      <c r="F58" s="25"/>
      <c r="G58" s="25"/>
      <c r="H58" s="25"/>
      <c r="I58" s="25"/>
      <c r="J58" s="25"/>
      <c r="K58" s="25"/>
      <c r="L58" s="25"/>
      <c r="M58" s="25"/>
      <c r="N58" s="25"/>
      <c r="O58" s="25"/>
      <c r="P58" s="25"/>
      <c r="Q58" s="25"/>
      <c r="R58" s="25"/>
      <c r="S58" s="25"/>
      <c r="T58" s="25"/>
      <c r="U58" s="25"/>
      <c r="V58" s="25"/>
      <c r="W58" s="28"/>
      <c r="Y58" s="260" t="s">
        <v>40</v>
      </c>
      <c r="Z58" s="261"/>
      <c r="AA58" s="262" t="s">
        <v>92</v>
      </c>
      <c r="AB58" s="259"/>
      <c r="AC58" s="250" t="s">
        <v>51</v>
      </c>
      <c r="AD58" s="250"/>
      <c r="AE58" s="259" t="s">
        <v>51</v>
      </c>
      <c r="AF58" s="259"/>
      <c r="AG58" s="250" t="s">
        <v>51</v>
      </c>
      <c r="AH58" s="250"/>
      <c r="AI58" s="259" t="s">
        <v>51</v>
      </c>
      <c r="AJ58" s="259"/>
      <c r="AK58" s="250" t="s">
        <v>51</v>
      </c>
      <c r="AL58" s="250"/>
      <c r="AM58" s="259" t="s">
        <v>51</v>
      </c>
      <c r="AN58" s="259"/>
      <c r="AO58" s="250" t="s">
        <v>51</v>
      </c>
      <c r="AP58" s="250"/>
      <c r="AQ58" s="259" t="s">
        <v>51</v>
      </c>
      <c r="AR58" s="259"/>
      <c r="AS58" s="250" t="s">
        <v>51</v>
      </c>
      <c r="AT58" s="251"/>
    </row>
    <row r="59" spans="2:46">
      <c r="B59" s="27"/>
      <c r="C59" s="25"/>
      <c r="D59" s="25"/>
      <c r="E59" s="25"/>
      <c r="F59" s="25"/>
      <c r="G59" s="25"/>
      <c r="H59" s="25"/>
      <c r="I59" s="25"/>
      <c r="J59" s="25"/>
      <c r="K59" s="25"/>
      <c r="L59" s="25"/>
      <c r="M59" s="25"/>
      <c r="N59" s="25"/>
      <c r="O59" s="25"/>
      <c r="P59" s="25"/>
      <c r="Q59" s="25"/>
      <c r="R59" s="25"/>
      <c r="S59" s="25"/>
      <c r="T59" s="25"/>
      <c r="U59" s="25"/>
      <c r="V59" s="25"/>
      <c r="W59" s="28"/>
      <c r="Y59" s="252" t="s">
        <v>41</v>
      </c>
      <c r="Z59" s="253"/>
      <c r="AA59" s="254" t="s">
        <v>52</v>
      </c>
      <c r="AB59" s="255"/>
      <c r="AC59" s="256" t="s">
        <v>53</v>
      </c>
      <c r="AD59" s="256"/>
      <c r="AE59" s="255" t="s">
        <v>54</v>
      </c>
      <c r="AF59" s="255"/>
      <c r="AG59" s="256" t="s">
        <v>55</v>
      </c>
      <c r="AH59" s="256"/>
      <c r="AI59" s="255" t="s">
        <v>56</v>
      </c>
      <c r="AJ59" s="255"/>
      <c r="AK59" s="256" t="s">
        <v>57</v>
      </c>
      <c r="AL59" s="256"/>
      <c r="AM59" s="255" t="s">
        <v>58</v>
      </c>
      <c r="AN59" s="255"/>
      <c r="AO59" s="256" t="s">
        <v>59</v>
      </c>
      <c r="AP59" s="256"/>
      <c r="AQ59" s="255" t="s">
        <v>102</v>
      </c>
      <c r="AR59" s="255"/>
      <c r="AS59" s="257" t="s">
        <v>103</v>
      </c>
      <c r="AT59" s="258"/>
    </row>
    <row r="60" spans="2:46" ht="15.75" customHeight="1">
      <c r="B60" s="27"/>
      <c r="C60" s="25"/>
      <c r="D60" s="25"/>
      <c r="E60" s="25"/>
      <c r="F60" s="25"/>
      <c r="G60" s="25"/>
      <c r="H60" s="25"/>
      <c r="I60" s="25"/>
      <c r="J60" s="25"/>
      <c r="K60" s="25"/>
      <c r="L60" s="25"/>
      <c r="M60" s="25"/>
      <c r="N60" s="25"/>
      <c r="O60" s="25"/>
      <c r="P60" s="25"/>
      <c r="Q60" s="25"/>
      <c r="R60" s="25"/>
      <c r="S60" s="25"/>
      <c r="T60" s="25"/>
      <c r="U60" s="25"/>
      <c r="V60" s="25"/>
      <c r="W60" s="28"/>
      <c r="Y60" s="247" t="s">
        <v>39</v>
      </c>
      <c r="Z60" s="175">
        <v>0</v>
      </c>
      <c r="AA60" s="245" t="str">
        <f>+IF(AA48&lt;=-2.5,"---",IF(AA48&lt;=-1.5,"--",IF(AA48&lt;=-0.5,"-",IF(AA48&lt;=0,"-+",IF(AA48&lt;=0.5,"+-",IF(AA48&lt;=1.5,"+",IF(AA48&lt;=2.5,"++","+++")))))))</f>
        <v>+++</v>
      </c>
      <c r="AB60" s="246"/>
      <c r="AC60" s="245" t="str">
        <f t="shared" ref="AC60" si="0">+IF(AC48&lt;=-2.5,"---",IF(AC48&lt;=-1.5,"--",IF(AC48&lt;=-0.5,"-",IF(AC48&lt;=0,"-+",IF(AC48&lt;=0.5,"+-",IF(AC48&lt;=1.5,"+",IF(AC48&lt;=2.5,"++","+++")))))))</f>
        <v>++</v>
      </c>
      <c r="AD60" s="246"/>
      <c r="AE60" s="245" t="str">
        <f t="shared" ref="AE60" si="1">+IF(AE48&lt;=-2.5,"---",IF(AE48&lt;=-1.5,"--",IF(AE48&lt;=-0.5,"-",IF(AE48&lt;=0,"-+",IF(AE48&lt;=0.5,"+-",IF(AE48&lt;=1.5,"+",IF(AE48&lt;=2.5,"++","+++")))))))</f>
        <v>++</v>
      </c>
      <c r="AF60" s="246"/>
      <c r="AG60" s="245" t="str">
        <f t="shared" ref="AG60" si="2">+IF(AG48&lt;=-2.5,"---",IF(AG48&lt;=-1.5,"--",IF(AG48&lt;=-0.5,"-",IF(AG48&lt;=0,"-+",IF(AG48&lt;=0.5,"+-",IF(AG48&lt;=1.5,"+",IF(AG48&lt;=2.5,"++","+++")))))))</f>
        <v>++</v>
      </c>
      <c r="AH60" s="246"/>
      <c r="AI60" s="245" t="str">
        <f t="shared" ref="AI60" si="3">+IF(AI48&lt;=-2.5,"---",IF(AI48&lt;=-1.5,"--",IF(AI48&lt;=-0.5,"-",IF(AI48&lt;=0,"-+",IF(AI48&lt;=0.5,"+-",IF(AI48&lt;=1.5,"+",IF(AI48&lt;=2.5,"++","+++")))))))</f>
        <v>+</v>
      </c>
      <c r="AJ60" s="246"/>
      <c r="AK60" s="245" t="str">
        <f t="shared" ref="AK60" si="4">+IF(AK48&lt;=-2.5,"---",IF(AK48&lt;=-1.5,"--",IF(AK48&lt;=-0.5,"-",IF(AK48&lt;=0,"-+",IF(AK48&lt;=0.5,"+-",IF(AK48&lt;=1.5,"+",IF(AK48&lt;=2.5,"++","+++")))))))</f>
        <v>+</v>
      </c>
      <c r="AL60" s="246"/>
      <c r="AM60" s="245" t="str">
        <f t="shared" ref="AM60" si="5">+IF(AM48&lt;=-2.5,"---",IF(AM48&lt;=-1.5,"--",IF(AM48&lt;=-0.5,"-",IF(AM48&lt;=0,"-+",IF(AM48&lt;=0.5,"+-",IF(AM48&lt;=1.5,"+",IF(AM48&lt;=2.5,"++","+++")))))))</f>
        <v>++</v>
      </c>
      <c r="AN60" s="246"/>
      <c r="AO60" s="245" t="str">
        <f t="shared" ref="AO60" si="6">+IF(AO48&lt;=-2.5,"---",IF(AO48&lt;=-1.5,"--",IF(AO48&lt;=-0.5,"-",IF(AO48&lt;=0,"-+",IF(AO48&lt;=0.5,"+-",IF(AO48&lt;=1.5,"+",IF(AO48&lt;=2.5,"++","+++")))))))</f>
        <v>+</v>
      </c>
      <c r="AP60" s="246"/>
      <c r="AQ60" s="245" t="str">
        <f t="shared" ref="AQ60:AS61" si="7">+IF(AQ48&lt;=-2.5,"---",IF(AQ48&lt;=-1.5,"--",IF(AQ48&lt;=-0.5,"-",IF(AQ48&lt;=0,"-+",IF(AQ48&lt;=0.5,"+-",IF(AQ48&lt;=1.5,"+",IF(AQ48&lt;=2.5,"++","+++")))))))</f>
        <v>+</v>
      </c>
      <c r="AR60" s="246"/>
      <c r="AS60" s="245" t="e">
        <f t="shared" ref="AS60" si="8">+IF(AS48&lt;=-2.5,"---",IF(AS48&lt;=-1.5,"--",IF(AS48&lt;=-0.5,"-",IF(AS48&lt;=0,"-+",IF(AS48&lt;=0.5,"+-",IF(AS48&lt;=1.5,"+",IF(AS48&lt;=2.5,"++","+++")))))))</f>
        <v>#VALUE!</v>
      </c>
      <c r="AT60" s="246"/>
    </row>
    <row r="61" spans="2:46">
      <c r="B61" s="27"/>
      <c r="C61" s="25"/>
      <c r="D61" s="25"/>
      <c r="E61" s="25"/>
      <c r="F61" s="25"/>
      <c r="G61" s="25"/>
      <c r="H61" s="25"/>
      <c r="I61" s="25"/>
      <c r="J61" s="25"/>
      <c r="K61" s="25"/>
      <c r="L61" s="25"/>
      <c r="M61" s="25"/>
      <c r="N61" s="25"/>
      <c r="O61" s="25"/>
      <c r="P61" s="25"/>
      <c r="Q61" s="25"/>
      <c r="R61" s="25"/>
      <c r="S61" s="25"/>
      <c r="T61" s="25"/>
      <c r="U61" s="25"/>
      <c r="V61" s="25"/>
      <c r="W61" s="28"/>
      <c r="Y61" s="248"/>
      <c r="Z61" s="176">
        <v>100</v>
      </c>
      <c r="AA61" s="245" t="str">
        <f t="shared" ref="AA61:AO65" si="9">+IF(AA49&lt;=-2.5,"---",IF(AA49&lt;=-1.5,"--",IF(AA49&lt;=-0.5,"-",IF(AA49&lt;=0,"-+",IF(AA49&lt;=0.5,"+-",IF(AA49&lt;=1.5,"+",IF(AA49&lt;=2.5,"++","+++")))))))</f>
        <v>+++</v>
      </c>
      <c r="AB61" s="246"/>
      <c r="AC61" s="245" t="str">
        <f t="shared" si="9"/>
        <v>+++</v>
      </c>
      <c r="AD61" s="246"/>
      <c r="AE61" s="245" t="str">
        <f t="shared" si="9"/>
        <v>++</v>
      </c>
      <c r="AF61" s="246"/>
      <c r="AG61" s="245" t="str">
        <f t="shared" si="9"/>
        <v>+-</v>
      </c>
      <c r="AH61" s="246"/>
      <c r="AI61" s="245" t="str">
        <f t="shared" si="9"/>
        <v>++</v>
      </c>
      <c r="AJ61" s="246"/>
      <c r="AK61" s="245" t="str">
        <f t="shared" si="9"/>
        <v>+-</v>
      </c>
      <c r="AL61" s="246"/>
      <c r="AM61" s="245" t="str">
        <f t="shared" si="9"/>
        <v>++</v>
      </c>
      <c r="AN61" s="246"/>
      <c r="AO61" s="245" t="str">
        <f t="shared" si="9"/>
        <v>-</v>
      </c>
      <c r="AP61" s="246"/>
      <c r="AQ61" s="245" t="str">
        <f t="shared" si="7"/>
        <v>--</v>
      </c>
      <c r="AR61" s="246"/>
      <c r="AS61" s="245" t="e">
        <f t="shared" si="7"/>
        <v>#VALUE!</v>
      </c>
      <c r="AT61" s="246"/>
    </row>
    <row r="62" spans="2:46">
      <c r="B62" s="27"/>
      <c r="C62" s="25"/>
      <c r="D62" s="25"/>
      <c r="E62" s="25"/>
      <c r="F62" s="25"/>
      <c r="G62" s="25"/>
      <c r="H62" s="25"/>
      <c r="I62" s="25"/>
      <c r="J62" s="25"/>
      <c r="K62" s="25"/>
      <c r="L62" s="25"/>
      <c r="M62" s="25"/>
      <c r="N62" s="25"/>
      <c r="O62" s="25"/>
      <c r="P62" s="25"/>
      <c r="Q62" s="25"/>
      <c r="R62" s="25"/>
      <c r="S62" s="25"/>
      <c r="T62" s="25"/>
      <c r="U62" s="25"/>
      <c r="V62" s="25"/>
      <c r="W62" s="28"/>
      <c r="Y62" s="248"/>
      <c r="Z62" s="176">
        <v>200</v>
      </c>
      <c r="AA62" s="245" t="str">
        <f t="shared" si="9"/>
        <v>+++</v>
      </c>
      <c r="AB62" s="246"/>
      <c r="AC62" s="245" t="str">
        <f t="shared" ref="AC62:AS65" si="10">+IF(AC50&lt;=-2.5,"---",IF(AC50&lt;=-1.5,"--",IF(AC50&lt;=-0.5,"-",IF(AC50&lt;=0,"-+",IF(AC50&lt;=0.5,"+-",IF(AC50&lt;=1.5,"+",IF(AC50&lt;=2.5,"++","+++")))))))</f>
        <v>+++</v>
      </c>
      <c r="AD62" s="246"/>
      <c r="AE62" s="245" t="str">
        <f t="shared" si="10"/>
        <v>+++</v>
      </c>
      <c r="AF62" s="246"/>
      <c r="AG62" s="245" t="str">
        <f t="shared" si="10"/>
        <v>++</v>
      </c>
      <c r="AH62" s="246"/>
      <c r="AI62" s="245" t="str">
        <f t="shared" si="10"/>
        <v>++</v>
      </c>
      <c r="AJ62" s="246"/>
      <c r="AK62" s="245" t="str">
        <f t="shared" si="10"/>
        <v>++</v>
      </c>
      <c r="AL62" s="246"/>
      <c r="AM62" s="245" t="str">
        <f t="shared" si="10"/>
        <v>++</v>
      </c>
      <c r="AN62" s="246"/>
      <c r="AO62" s="245" t="str">
        <f t="shared" si="10"/>
        <v>+</v>
      </c>
      <c r="AP62" s="246"/>
      <c r="AQ62" s="245" t="str">
        <f t="shared" si="10"/>
        <v>+-</v>
      </c>
      <c r="AR62" s="246"/>
      <c r="AS62" s="245" t="e">
        <f t="shared" si="10"/>
        <v>#VALUE!</v>
      </c>
      <c r="AT62" s="246"/>
    </row>
    <row r="63" spans="2:46">
      <c r="B63" s="27"/>
      <c r="C63" s="25"/>
      <c r="D63" s="25"/>
      <c r="E63" s="25"/>
      <c r="F63" s="25"/>
      <c r="G63" s="25"/>
      <c r="H63" s="25"/>
      <c r="I63" s="25"/>
      <c r="J63" s="25"/>
      <c r="K63" s="25"/>
      <c r="L63" s="25"/>
      <c r="M63" s="25"/>
      <c r="N63" s="25"/>
      <c r="O63" s="25"/>
      <c r="P63" s="25"/>
      <c r="Q63" s="25"/>
      <c r="R63" s="25"/>
      <c r="S63" s="25"/>
      <c r="T63" s="25"/>
      <c r="U63" s="25"/>
      <c r="V63" s="25"/>
      <c r="W63" s="28"/>
      <c r="Y63" s="248"/>
      <c r="Z63" s="176">
        <v>300</v>
      </c>
      <c r="AA63" s="245" t="str">
        <f t="shared" si="9"/>
        <v>+++</v>
      </c>
      <c r="AB63" s="246"/>
      <c r="AC63" s="245" t="str">
        <f t="shared" si="10"/>
        <v>+++</v>
      </c>
      <c r="AD63" s="246"/>
      <c r="AE63" s="245" t="str">
        <f t="shared" si="10"/>
        <v>+++</v>
      </c>
      <c r="AF63" s="246"/>
      <c r="AG63" s="245" t="str">
        <f t="shared" si="10"/>
        <v>++</v>
      </c>
      <c r="AH63" s="246"/>
      <c r="AI63" s="245" t="str">
        <f t="shared" si="10"/>
        <v>+++</v>
      </c>
      <c r="AJ63" s="246"/>
      <c r="AK63" s="245" t="str">
        <f t="shared" si="10"/>
        <v>++</v>
      </c>
      <c r="AL63" s="246"/>
      <c r="AM63" s="245" t="str">
        <f t="shared" si="10"/>
        <v>++</v>
      </c>
      <c r="AN63" s="246"/>
      <c r="AO63" s="245" t="str">
        <f t="shared" si="10"/>
        <v>+</v>
      </c>
      <c r="AP63" s="246"/>
      <c r="AQ63" s="245" t="str">
        <f t="shared" si="10"/>
        <v>+</v>
      </c>
      <c r="AR63" s="246"/>
      <c r="AS63" s="245" t="e">
        <f t="shared" si="10"/>
        <v>#VALUE!</v>
      </c>
      <c r="AT63" s="246"/>
    </row>
    <row r="64" spans="2:46">
      <c r="B64" s="27"/>
      <c r="C64" s="25"/>
      <c r="D64" s="25"/>
      <c r="E64" s="25"/>
      <c r="F64" s="25"/>
      <c r="G64" s="25"/>
      <c r="H64" s="25"/>
      <c r="I64" s="25"/>
      <c r="J64" s="25"/>
      <c r="K64" s="25"/>
      <c r="L64" s="25"/>
      <c r="M64" s="25"/>
      <c r="N64" s="25"/>
      <c r="O64" s="25"/>
      <c r="P64" s="25"/>
      <c r="Q64" s="25"/>
      <c r="R64" s="25"/>
      <c r="S64" s="25"/>
      <c r="T64" s="25"/>
      <c r="U64" s="25"/>
      <c r="V64" s="25"/>
      <c r="W64" s="28"/>
      <c r="Y64" s="248"/>
      <c r="Z64" s="176">
        <v>400</v>
      </c>
      <c r="AA64" s="245" t="str">
        <f t="shared" si="9"/>
        <v>+++</v>
      </c>
      <c r="AB64" s="246"/>
      <c r="AC64" s="245" t="str">
        <f t="shared" si="10"/>
        <v>+++</v>
      </c>
      <c r="AD64" s="246"/>
      <c r="AE64" s="245" t="str">
        <f t="shared" si="10"/>
        <v>+++</v>
      </c>
      <c r="AF64" s="246"/>
      <c r="AG64" s="245" t="str">
        <f t="shared" si="10"/>
        <v>+</v>
      </c>
      <c r="AH64" s="246"/>
      <c r="AI64" s="245" t="str">
        <f t="shared" si="10"/>
        <v>+++</v>
      </c>
      <c r="AJ64" s="246"/>
      <c r="AK64" s="245" t="str">
        <f t="shared" si="10"/>
        <v>+++</v>
      </c>
      <c r="AL64" s="246"/>
      <c r="AM64" s="245" t="str">
        <f t="shared" si="10"/>
        <v>+++</v>
      </c>
      <c r="AN64" s="246"/>
      <c r="AO64" s="245" t="str">
        <f t="shared" si="10"/>
        <v>++</v>
      </c>
      <c r="AP64" s="246"/>
      <c r="AQ64" s="245" t="str">
        <f t="shared" si="10"/>
        <v>+</v>
      </c>
      <c r="AR64" s="246"/>
      <c r="AS64" s="245" t="e">
        <f t="shared" si="10"/>
        <v>#VALUE!</v>
      </c>
      <c r="AT64" s="246"/>
    </row>
    <row r="65" spans="2:46">
      <c r="B65" s="27"/>
      <c r="C65" s="25"/>
      <c r="D65" s="25"/>
      <c r="E65" s="25"/>
      <c r="F65" s="25"/>
      <c r="G65" s="25"/>
      <c r="H65" s="25"/>
      <c r="I65" s="25"/>
      <c r="J65" s="25"/>
      <c r="K65" s="25"/>
      <c r="L65" s="25"/>
      <c r="M65" s="25"/>
      <c r="N65" s="25"/>
      <c r="O65" s="25"/>
      <c r="P65" s="25"/>
      <c r="Q65" s="25"/>
      <c r="R65" s="25"/>
      <c r="S65" s="25"/>
      <c r="T65" s="25"/>
      <c r="U65" s="25"/>
      <c r="V65" s="25"/>
      <c r="W65" s="28"/>
      <c r="Y65" s="249"/>
      <c r="Z65" s="177">
        <v>500</v>
      </c>
      <c r="AA65" s="245" t="str">
        <f t="shared" si="9"/>
        <v>+++</v>
      </c>
      <c r="AB65" s="246"/>
      <c r="AC65" s="245" t="str">
        <f t="shared" si="10"/>
        <v>+++</v>
      </c>
      <c r="AD65" s="246"/>
      <c r="AE65" s="245" t="str">
        <f t="shared" si="10"/>
        <v>++</v>
      </c>
      <c r="AF65" s="246"/>
      <c r="AG65" s="245" t="str">
        <f t="shared" si="10"/>
        <v>++</v>
      </c>
      <c r="AH65" s="246"/>
      <c r="AI65" s="245" t="e">
        <f t="shared" si="10"/>
        <v>#VALUE!</v>
      </c>
      <c r="AJ65" s="246"/>
      <c r="AK65" s="245" t="e">
        <f t="shared" si="10"/>
        <v>#VALUE!</v>
      </c>
      <c r="AL65" s="246"/>
      <c r="AM65" s="245" t="e">
        <f t="shared" si="10"/>
        <v>#VALUE!</v>
      </c>
      <c r="AN65" s="246"/>
      <c r="AO65" s="245" t="str">
        <f t="shared" si="10"/>
        <v>+++</v>
      </c>
      <c r="AP65" s="246"/>
      <c r="AQ65" s="245" t="str">
        <f t="shared" si="10"/>
        <v>+++</v>
      </c>
      <c r="AR65" s="246"/>
      <c r="AS65" s="245" t="e">
        <f t="shared" si="10"/>
        <v>#VALUE!</v>
      </c>
      <c r="AT65" s="246"/>
    </row>
    <row r="66" spans="2:46">
      <c r="B66" s="27"/>
      <c r="C66" s="25"/>
      <c r="D66" s="25"/>
      <c r="E66" s="25"/>
      <c r="F66" s="25"/>
      <c r="G66" s="25"/>
      <c r="H66" s="25"/>
      <c r="I66" s="25"/>
      <c r="J66" s="25"/>
      <c r="K66" s="25"/>
      <c r="L66" s="25"/>
      <c r="M66" s="25"/>
      <c r="N66" s="25"/>
      <c r="O66" s="25"/>
      <c r="P66" s="25"/>
      <c r="Q66" s="25"/>
      <c r="R66" s="25"/>
      <c r="S66" s="25"/>
      <c r="T66" s="25"/>
      <c r="U66" s="25"/>
      <c r="V66" s="25"/>
      <c r="W66" s="28"/>
      <c r="Y66" s="242" t="s">
        <v>44</v>
      </c>
      <c r="Z66" s="243"/>
      <c r="AA66" s="244">
        <f>入力シート①!AA31</f>
        <v>0</v>
      </c>
      <c r="AB66" s="241"/>
      <c r="AC66" s="233">
        <f>+入力シート①!AB$19</f>
        <v>0</v>
      </c>
      <c r="AD66" s="233"/>
      <c r="AE66" s="241">
        <f>+入力シート①!AC$19</f>
        <v>0</v>
      </c>
      <c r="AF66" s="241"/>
      <c r="AG66" s="233">
        <f>+入力シート①!AD$19</f>
        <v>0</v>
      </c>
      <c r="AH66" s="233"/>
      <c r="AI66" s="241">
        <f>+入力シート①!AE$19</f>
        <v>0</v>
      </c>
      <c r="AJ66" s="241"/>
      <c r="AK66" s="233">
        <f>+入力シート①!AG$19</f>
        <v>0</v>
      </c>
      <c r="AL66" s="233"/>
      <c r="AM66" s="241">
        <f>+入力シート①!AH$19</f>
        <v>0</v>
      </c>
      <c r="AN66" s="241"/>
      <c r="AO66" s="233">
        <f>+入力シート①!AI$19</f>
        <v>0</v>
      </c>
      <c r="AP66" s="233"/>
      <c r="AQ66" s="241">
        <f>+入力シート①!AJ$19</f>
        <v>0</v>
      </c>
      <c r="AR66" s="241"/>
      <c r="AS66" s="233">
        <f>+入力シート①!AK$19</f>
        <v>0</v>
      </c>
      <c r="AT66" s="234"/>
    </row>
    <row r="67" spans="2:46" ht="16.5" thickBot="1">
      <c r="B67" s="27"/>
      <c r="C67" s="25"/>
      <c r="D67" s="25"/>
      <c r="E67" s="25"/>
      <c r="F67" s="25"/>
      <c r="G67" s="25"/>
      <c r="H67" s="25"/>
      <c r="I67" s="25"/>
      <c r="J67" s="25"/>
      <c r="K67" s="25"/>
      <c r="L67" s="25"/>
      <c r="M67" s="25"/>
      <c r="N67" s="25"/>
      <c r="O67" s="25"/>
      <c r="P67" s="25"/>
      <c r="Q67" s="25"/>
      <c r="R67" s="25"/>
      <c r="S67" s="25"/>
      <c r="T67" s="25"/>
      <c r="U67" s="25"/>
      <c r="V67" s="25"/>
      <c r="W67" s="28"/>
      <c r="Y67" s="235" t="s">
        <v>90</v>
      </c>
      <c r="Z67" s="236"/>
      <c r="AA67" s="237">
        <f>入力シート①!AA32</f>
        <v>0</v>
      </c>
      <c r="AB67" s="238"/>
      <c r="AC67" s="239">
        <f>+入力シート①!AB$20</f>
        <v>0</v>
      </c>
      <c r="AD67" s="239"/>
      <c r="AE67" s="238">
        <f>+入力シート①!AC$20</f>
        <v>0</v>
      </c>
      <c r="AF67" s="238"/>
      <c r="AG67" s="239">
        <f>+入力シート①!AD$20</f>
        <v>0</v>
      </c>
      <c r="AH67" s="239"/>
      <c r="AI67" s="238">
        <f>+入力シート①!AE$20</f>
        <v>0</v>
      </c>
      <c r="AJ67" s="238"/>
      <c r="AK67" s="239">
        <f>+入力シート①!AG$20</f>
        <v>0</v>
      </c>
      <c r="AL67" s="239"/>
      <c r="AM67" s="238">
        <f>+入力シート①!AH$20</f>
        <v>0</v>
      </c>
      <c r="AN67" s="238"/>
      <c r="AO67" s="239">
        <f>+入力シート①!AI$20</f>
        <v>0</v>
      </c>
      <c r="AP67" s="239"/>
      <c r="AQ67" s="238">
        <f>+入力シート①!AJ$20</f>
        <v>0</v>
      </c>
      <c r="AR67" s="238"/>
      <c r="AS67" s="239">
        <f>+入力シート①!AK$20</f>
        <v>0</v>
      </c>
      <c r="AT67" s="240"/>
    </row>
    <row r="68" spans="2:46">
      <c r="B68" s="27"/>
      <c r="C68" s="25"/>
      <c r="D68" s="25"/>
      <c r="E68" s="25"/>
      <c r="F68" s="25"/>
      <c r="G68" s="25"/>
      <c r="H68" s="25"/>
      <c r="I68" s="25"/>
      <c r="J68" s="25"/>
      <c r="K68" s="25"/>
      <c r="L68" s="25"/>
      <c r="M68" s="25"/>
      <c r="N68" s="25"/>
      <c r="O68" s="25"/>
      <c r="P68" s="25"/>
      <c r="Q68" s="25"/>
      <c r="R68" s="25"/>
      <c r="S68" s="25"/>
      <c r="T68" s="25"/>
      <c r="U68" s="25"/>
      <c r="V68" s="25"/>
      <c r="W68" s="28"/>
    </row>
    <row r="69" spans="2:46">
      <c r="B69" s="185"/>
      <c r="C69" s="186"/>
      <c r="D69" s="186"/>
      <c r="E69" s="186"/>
      <c r="F69" s="187"/>
      <c r="G69" s="186"/>
      <c r="H69" s="186"/>
      <c r="I69" s="186"/>
      <c r="J69" s="186"/>
      <c r="K69" s="186"/>
      <c r="L69" s="186"/>
      <c r="M69" s="186"/>
      <c r="N69" s="186"/>
      <c r="O69" s="186"/>
      <c r="P69" s="186"/>
      <c r="Q69" s="186"/>
      <c r="R69" s="186"/>
      <c r="S69" s="186"/>
      <c r="T69" s="186"/>
      <c r="U69" s="186"/>
      <c r="V69" s="186"/>
      <c r="W69" s="188"/>
    </row>
    <row r="70" spans="2:46" ht="16.5" thickBot="1">
      <c r="B70" s="29"/>
      <c r="C70" s="280" t="s">
        <v>119</v>
      </c>
      <c r="D70" s="280"/>
      <c r="E70" s="280"/>
      <c r="F70" s="280"/>
      <c r="G70" s="280"/>
      <c r="H70" s="280"/>
      <c r="I70" s="280"/>
      <c r="J70" s="280"/>
      <c r="K70" s="280"/>
      <c r="L70" s="280"/>
      <c r="M70" s="280"/>
      <c r="N70" s="280"/>
      <c r="O70" s="280"/>
      <c r="P70" s="280"/>
      <c r="Q70" s="280"/>
      <c r="R70" s="280"/>
      <c r="S70" s="280"/>
      <c r="T70" s="280"/>
      <c r="U70" s="280"/>
      <c r="V70" s="280"/>
      <c r="W70" s="31"/>
    </row>
    <row r="74" spans="2:46" ht="6" customHeight="1"/>
  </sheetData>
  <mergeCells count="395">
    <mergeCell ref="L42:V42"/>
    <mergeCell ref="B14:C14"/>
    <mergeCell ref="B18:L18"/>
    <mergeCell ref="B23:L23"/>
    <mergeCell ref="D14:W14"/>
    <mergeCell ref="D15:W15"/>
    <mergeCell ref="D16:W16"/>
    <mergeCell ref="D19:W19"/>
    <mergeCell ref="D20:W20"/>
    <mergeCell ref="D21:W21"/>
    <mergeCell ref="D22:W22"/>
    <mergeCell ref="T55:U55"/>
    <mergeCell ref="R44:S44"/>
    <mergeCell ref="R45:S45"/>
    <mergeCell ref="R46:S46"/>
    <mergeCell ref="V54:W54"/>
    <mergeCell ref="V55:W55"/>
    <mergeCell ref="V44:W44"/>
    <mergeCell ref="V45:W45"/>
    <mergeCell ref="V46:W46"/>
    <mergeCell ref="V47:W47"/>
    <mergeCell ref="T44:U44"/>
    <mergeCell ref="T45:U45"/>
    <mergeCell ref="T46:U46"/>
    <mergeCell ref="T47:U47"/>
    <mergeCell ref="T54:U54"/>
    <mergeCell ref="R48:S48"/>
    <mergeCell ref="P54:Q54"/>
    <mergeCell ref="P55:Q55"/>
    <mergeCell ref="N44:O44"/>
    <mergeCell ref="N45:O45"/>
    <mergeCell ref="R47:S47"/>
    <mergeCell ref="N53:O53"/>
    <mergeCell ref="N54:O54"/>
    <mergeCell ref="N46:O46"/>
    <mergeCell ref="N47:O47"/>
    <mergeCell ref="R54:S54"/>
    <mergeCell ref="R55:S55"/>
    <mergeCell ref="P44:Q44"/>
    <mergeCell ref="P45:Q45"/>
    <mergeCell ref="P46:Q46"/>
    <mergeCell ref="P47:Q47"/>
    <mergeCell ref="P53:Q53"/>
    <mergeCell ref="L54:M54"/>
    <mergeCell ref="L55:M55"/>
    <mergeCell ref="J44:K44"/>
    <mergeCell ref="J45:K45"/>
    <mergeCell ref="N55:O55"/>
    <mergeCell ref="L44:M44"/>
    <mergeCell ref="L45:M45"/>
    <mergeCell ref="L46:M46"/>
    <mergeCell ref="L47:M47"/>
    <mergeCell ref="L53:M53"/>
    <mergeCell ref="J52:K52"/>
    <mergeCell ref="J53:K53"/>
    <mergeCell ref="L48:M48"/>
    <mergeCell ref="L49:M49"/>
    <mergeCell ref="L50:M50"/>
    <mergeCell ref="L51:M51"/>
    <mergeCell ref="H54:I54"/>
    <mergeCell ref="H55:I55"/>
    <mergeCell ref="J46:K46"/>
    <mergeCell ref="J47:K47"/>
    <mergeCell ref="F54:G54"/>
    <mergeCell ref="F47:G47"/>
    <mergeCell ref="J54:K54"/>
    <mergeCell ref="F55:G55"/>
    <mergeCell ref="J55:K55"/>
    <mergeCell ref="H51:I51"/>
    <mergeCell ref="H52:I52"/>
    <mergeCell ref="H53:I53"/>
    <mergeCell ref="J48:K48"/>
    <mergeCell ref="J49:K49"/>
    <mergeCell ref="J50:K50"/>
    <mergeCell ref="J51:K51"/>
    <mergeCell ref="H48:I48"/>
    <mergeCell ref="H49:I49"/>
    <mergeCell ref="H50:I50"/>
    <mergeCell ref="B43:V43"/>
    <mergeCell ref="D55:E55"/>
    <mergeCell ref="B54:C54"/>
    <mergeCell ref="B55:C55"/>
    <mergeCell ref="B48:B53"/>
    <mergeCell ref="B44:C44"/>
    <mergeCell ref="B45:C45"/>
    <mergeCell ref="B46:C46"/>
    <mergeCell ref="B47:C47"/>
    <mergeCell ref="D46:E46"/>
    <mergeCell ref="F44:G44"/>
    <mergeCell ref="F45:G45"/>
    <mergeCell ref="F46:G46"/>
    <mergeCell ref="D45:E45"/>
    <mergeCell ref="D44:E44"/>
    <mergeCell ref="D54:E54"/>
    <mergeCell ref="D47:E47"/>
    <mergeCell ref="H44:I44"/>
    <mergeCell ref="H45:I45"/>
    <mergeCell ref="H46:I46"/>
    <mergeCell ref="H47:I47"/>
    <mergeCell ref="D48:E48"/>
    <mergeCell ref="D49:E49"/>
    <mergeCell ref="D50:E50"/>
    <mergeCell ref="D51:E51"/>
    <mergeCell ref="D52:E52"/>
    <mergeCell ref="D53:E53"/>
    <mergeCell ref="F48:G48"/>
    <mergeCell ref="F49:G49"/>
    <mergeCell ref="F50:G50"/>
    <mergeCell ref="F51:G51"/>
    <mergeCell ref="F52:G52"/>
    <mergeCell ref="F53:G53"/>
    <mergeCell ref="P48:Q48"/>
    <mergeCell ref="P49:Q49"/>
    <mergeCell ref="P50:Q50"/>
    <mergeCell ref="P52:Q52"/>
    <mergeCell ref="P51:Q51"/>
    <mergeCell ref="L52:M52"/>
    <mergeCell ref="N48:O48"/>
    <mergeCell ref="N49:O49"/>
    <mergeCell ref="N50:O50"/>
    <mergeCell ref="N51:O51"/>
    <mergeCell ref="N52:O52"/>
    <mergeCell ref="T49:U49"/>
    <mergeCell ref="T50:U50"/>
    <mergeCell ref="T51:U51"/>
    <mergeCell ref="T52:U52"/>
    <mergeCell ref="R49:S49"/>
    <mergeCell ref="R50:S50"/>
    <mergeCell ref="R51:S51"/>
    <mergeCell ref="R52:S52"/>
    <mergeCell ref="R53:S53"/>
    <mergeCell ref="C70:V70"/>
    <mergeCell ref="Y44:Z44"/>
    <mergeCell ref="AA44:AB44"/>
    <mergeCell ref="AC44:AD44"/>
    <mergeCell ref="AE44:AF44"/>
    <mergeCell ref="Y46:Z46"/>
    <mergeCell ref="AA46:AB46"/>
    <mergeCell ref="AC46:AD46"/>
    <mergeCell ref="AE46:AF46"/>
    <mergeCell ref="Y48:Y53"/>
    <mergeCell ref="AA48:AB48"/>
    <mergeCell ref="AC48:AD48"/>
    <mergeCell ref="AE48:AF48"/>
    <mergeCell ref="AA50:AB50"/>
    <mergeCell ref="AC50:AD50"/>
    <mergeCell ref="AE50:AF50"/>
    <mergeCell ref="T53:U53"/>
    <mergeCell ref="V49:W49"/>
    <mergeCell ref="V48:W48"/>
    <mergeCell ref="V50:W50"/>
    <mergeCell ref="V51:W51"/>
    <mergeCell ref="V52:W52"/>
    <mergeCell ref="V53:W53"/>
    <mergeCell ref="T48:U48"/>
    <mergeCell ref="AQ44:AR44"/>
    <mergeCell ref="AS44:AT44"/>
    <mergeCell ref="Y45:Z45"/>
    <mergeCell ref="AA45:AB45"/>
    <mergeCell ref="AC45:AD45"/>
    <mergeCell ref="AE45:AF45"/>
    <mergeCell ref="AG45:AH45"/>
    <mergeCell ref="AI45:AJ45"/>
    <mergeCell ref="AK45:AL45"/>
    <mergeCell ref="AM45:AN45"/>
    <mergeCell ref="AO45:AP45"/>
    <mergeCell ref="AQ45:AR45"/>
    <mergeCell ref="AS45:AT45"/>
    <mergeCell ref="AG44:AH44"/>
    <mergeCell ref="AI44:AJ44"/>
    <mergeCell ref="AK44:AL44"/>
    <mergeCell ref="AM44:AN44"/>
    <mergeCell ref="AO44:AP44"/>
    <mergeCell ref="AQ46:AR46"/>
    <mergeCell ref="AS46:AT46"/>
    <mergeCell ref="Y47:Z47"/>
    <mergeCell ref="AA47:AB47"/>
    <mergeCell ref="AC47:AD47"/>
    <mergeCell ref="AE47:AF47"/>
    <mergeCell ref="AG47:AH47"/>
    <mergeCell ref="AI47:AJ47"/>
    <mergeCell ref="AK47:AL47"/>
    <mergeCell ref="AM47:AN47"/>
    <mergeCell ref="AO47:AP47"/>
    <mergeCell ref="AQ47:AR47"/>
    <mergeCell ref="AS47:AT47"/>
    <mergeCell ref="AG46:AH46"/>
    <mergeCell ref="AI46:AJ46"/>
    <mergeCell ref="AK46:AL46"/>
    <mergeCell ref="AM46:AN46"/>
    <mergeCell ref="AO46:AP46"/>
    <mergeCell ref="AQ48:AR48"/>
    <mergeCell ref="AS48:AT48"/>
    <mergeCell ref="AA49:AB49"/>
    <mergeCell ref="AC49:AD49"/>
    <mergeCell ref="AE49:AF49"/>
    <mergeCell ref="AG49:AH49"/>
    <mergeCell ref="AI49:AJ49"/>
    <mergeCell ref="AK49:AL49"/>
    <mergeCell ref="AM49:AN49"/>
    <mergeCell ref="AO49:AP49"/>
    <mergeCell ref="AQ49:AR49"/>
    <mergeCell ref="AS49:AT49"/>
    <mergeCell ref="AG48:AH48"/>
    <mergeCell ref="AI48:AJ48"/>
    <mergeCell ref="AK48:AL48"/>
    <mergeCell ref="AM48:AN48"/>
    <mergeCell ref="AO48:AP48"/>
    <mergeCell ref="AQ50:AR50"/>
    <mergeCell ref="AS50:AT50"/>
    <mergeCell ref="AA51:AB51"/>
    <mergeCell ref="AC51:AD51"/>
    <mergeCell ref="AE51:AF51"/>
    <mergeCell ref="AG51:AH51"/>
    <mergeCell ref="AI51:AJ51"/>
    <mergeCell ref="AK51:AL51"/>
    <mergeCell ref="AM51:AN51"/>
    <mergeCell ref="AO51:AP51"/>
    <mergeCell ref="AQ51:AR51"/>
    <mergeCell ref="AS51:AT51"/>
    <mergeCell ref="AG50:AH50"/>
    <mergeCell ref="AI50:AJ50"/>
    <mergeCell ref="AK50:AL50"/>
    <mergeCell ref="AM50:AN50"/>
    <mergeCell ref="AO50:AP50"/>
    <mergeCell ref="AK52:AL52"/>
    <mergeCell ref="AM52:AN52"/>
    <mergeCell ref="AO52:AP52"/>
    <mergeCell ref="AQ52:AR52"/>
    <mergeCell ref="AS52:AT52"/>
    <mergeCell ref="AA52:AB52"/>
    <mergeCell ref="AC52:AD52"/>
    <mergeCell ref="AE52:AF52"/>
    <mergeCell ref="AG52:AH52"/>
    <mergeCell ref="AI52:AJ52"/>
    <mergeCell ref="AK53:AL53"/>
    <mergeCell ref="AM53:AN53"/>
    <mergeCell ref="AO53:AP53"/>
    <mergeCell ref="AQ53:AR53"/>
    <mergeCell ref="AS53:AT53"/>
    <mergeCell ref="AA53:AB53"/>
    <mergeCell ref="AC53:AD53"/>
    <mergeCell ref="AE53:AF53"/>
    <mergeCell ref="AG53:AH53"/>
    <mergeCell ref="AI53:AJ53"/>
    <mergeCell ref="AS54:AT54"/>
    <mergeCell ref="Y55:Z55"/>
    <mergeCell ref="AA55:AB55"/>
    <mergeCell ref="AC55:AD55"/>
    <mergeCell ref="AE55:AF55"/>
    <mergeCell ref="AG55:AH55"/>
    <mergeCell ref="AI55:AJ55"/>
    <mergeCell ref="AK55:AL55"/>
    <mergeCell ref="AM55:AN55"/>
    <mergeCell ref="AO55:AP55"/>
    <mergeCell ref="AQ55:AR55"/>
    <mergeCell ref="AS55:AT55"/>
    <mergeCell ref="AI54:AJ54"/>
    <mergeCell ref="AK54:AL54"/>
    <mergeCell ref="AM54:AN54"/>
    <mergeCell ref="AO54:AP54"/>
    <mergeCell ref="AQ54:AR54"/>
    <mergeCell ref="Y54:Z54"/>
    <mergeCell ref="AA54:AB54"/>
    <mergeCell ref="AC54:AD54"/>
    <mergeCell ref="AE54:AF54"/>
    <mergeCell ref="AG54:AH54"/>
    <mergeCell ref="AS56:AT56"/>
    <mergeCell ref="Y57:Z57"/>
    <mergeCell ref="AA57:AB57"/>
    <mergeCell ref="AC57:AD57"/>
    <mergeCell ref="AE57:AF57"/>
    <mergeCell ref="AG57:AH57"/>
    <mergeCell ref="AI57:AJ57"/>
    <mergeCell ref="AK57:AL57"/>
    <mergeCell ref="AM57:AN57"/>
    <mergeCell ref="AO57:AP57"/>
    <mergeCell ref="AQ57:AR57"/>
    <mergeCell ref="AS57:AT57"/>
    <mergeCell ref="AI56:AJ56"/>
    <mergeCell ref="AK56:AL56"/>
    <mergeCell ref="AM56:AN56"/>
    <mergeCell ref="AO56:AP56"/>
    <mergeCell ref="AQ56:AR56"/>
    <mergeCell ref="Y56:Z56"/>
    <mergeCell ref="AA56:AB56"/>
    <mergeCell ref="AC56:AD56"/>
    <mergeCell ref="AE56:AF56"/>
    <mergeCell ref="AG56:AH56"/>
    <mergeCell ref="AS58:AT58"/>
    <mergeCell ref="Y59:Z59"/>
    <mergeCell ref="AA59:AB59"/>
    <mergeCell ref="AC59:AD59"/>
    <mergeCell ref="AE59:AF59"/>
    <mergeCell ref="AG59:AH59"/>
    <mergeCell ref="AI59:AJ59"/>
    <mergeCell ref="AK59:AL59"/>
    <mergeCell ref="AM59:AN59"/>
    <mergeCell ref="AO59:AP59"/>
    <mergeCell ref="AQ59:AR59"/>
    <mergeCell ref="AS59:AT59"/>
    <mergeCell ref="AI58:AJ58"/>
    <mergeCell ref="AK58:AL58"/>
    <mergeCell ref="AM58:AN58"/>
    <mergeCell ref="AO58:AP58"/>
    <mergeCell ref="AQ58:AR58"/>
    <mergeCell ref="Y58:Z58"/>
    <mergeCell ref="AA58:AB58"/>
    <mergeCell ref="AC58:AD58"/>
    <mergeCell ref="AE58:AF58"/>
    <mergeCell ref="AG58:AH58"/>
    <mergeCell ref="Y60:Y65"/>
    <mergeCell ref="AA60:AB60"/>
    <mergeCell ref="AC60:AD60"/>
    <mergeCell ref="AE60:AF60"/>
    <mergeCell ref="AG60:AH60"/>
    <mergeCell ref="AA62:AB62"/>
    <mergeCell ref="AC62:AD62"/>
    <mergeCell ref="AE62:AF62"/>
    <mergeCell ref="AG62:AH62"/>
    <mergeCell ref="AA64:AB64"/>
    <mergeCell ref="AC64:AD64"/>
    <mergeCell ref="AE64:AF64"/>
    <mergeCell ref="AG64:AH64"/>
    <mergeCell ref="AS60:AT60"/>
    <mergeCell ref="AA61:AB61"/>
    <mergeCell ref="AC61:AD61"/>
    <mergeCell ref="AE61:AF61"/>
    <mergeCell ref="AG61:AH61"/>
    <mergeCell ref="AI61:AJ61"/>
    <mergeCell ref="AK61:AL61"/>
    <mergeCell ref="AM61:AN61"/>
    <mergeCell ref="AO61:AP61"/>
    <mergeCell ref="AQ61:AR61"/>
    <mergeCell ref="AS61:AT61"/>
    <mergeCell ref="AI60:AJ60"/>
    <mergeCell ref="AK60:AL60"/>
    <mergeCell ref="AM60:AN60"/>
    <mergeCell ref="AO60:AP60"/>
    <mergeCell ref="AQ60:AR60"/>
    <mergeCell ref="AS65:AT65"/>
    <mergeCell ref="AI64:AJ64"/>
    <mergeCell ref="AK64:AL64"/>
    <mergeCell ref="AM64:AN64"/>
    <mergeCell ref="AO64:AP64"/>
    <mergeCell ref="AQ64:AR64"/>
    <mergeCell ref="AS62:AT62"/>
    <mergeCell ref="AA63:AB63"/>
    <mergeCell ref="AC63:AD63"/>
    <mergeCell ref="AE63:AF63"/>
    <mergeCell ref="AG63:AH63"/>
    <mergeCell ref="AI63:AJ63"/>
    <mergeCell ref="AK63:AL63"/>
    <mergeCell ref="AM63:AN63"/>
    <mergeCell ref="AO63:AP63"/>
    <mergeCell ref="AQ63:AR63"/>
    <mergeCell ref="AS63:AT63"/>
    <mergeCell ref="AI62:AJ62"/>
    <mergeCell ref="AK62:AL62"/>
    <mergeCell ref="AM62:AN62"/>
    <mergeCell ref="AO62:AP62"/>
    <mergeCell ref="AQ62:AR62"/>
    <mergeCell ref="AA65:AB65"/>
    <mergeCell ref="AC65:AD65"/>
    <mergeCell ref="AE65:AF65"/>
    <mergeCell ref="AG65:AH65"/>
    <mergeCell ref="AI65:AJ65"/>
    <mergeCell ref="AK65:AL65"/>
    <mergeCell ref="AM65:AN65"/>
    <mergeCell ref="AO65:AP65"/>
    <mergeCell ref="AQ65:AR65"/>
    <mergeCell ref="S2:V2"/>
    <mergeCell ref="AS66:AT66"/>
    <mergeCell ref="Y67:Z67"/>
    <mergeCell ref="AA67:AB67"/>
    <mergeCell ref="AC67:AD67"/>
    <mergeCell ref="AE67:AF67"/>
    <mergeCell ref="AG67:AH67"/>
    <mergeCell ref="AI67:AJ67"/>
    <mergeCell ref="AK67:AL67"/>
    <mergeCell ref="AM67:AN67"/>
    <mergeCell ref="AO67:AP67"/>
    <mergeCell ref="AQ67:AR67"/>
    <mergeCell ref="AS67:AT67"/>
    <mergeCell ref="AI66:AJ66"/>
    <mergeCell ref="AK66:AL66"/>
    <mergeCell ref="AM66:AN66"/>
    <mergeCell ref="AO66:AP66"/>
    <mergeCell ref="AQ66:AR66"/>
    <mergeCell ref="Y66:Z66"/>
    <mergeCell ref="AA66:AB66"/>
    <mergeCell ref="AC66:AD66"/>
    <mergeCell ref="AE66:AF66"/>
    <mergeCell ref="AG66:AH66"/>
    <mergeCell ref="AS64:AT64"/>
  </mergeCells>
  <phoneticPr fontId="4"/>
  <conditionalFormatting sqref="D48:W53">
    <cfRule type="expression" dxfId="1" priority="1">
      <formula>AA48&lt;-1.49999999</formula>
    </cfRule>
    <cfRule type="expression" dxfId="0" priority="2">
      <formula>AA48&gt;1.4999999</formula>
    </cfRule>
  </conditionalFormatting>
  <printOptions horizontalCentered="1" verticalCentered="1"/>
  <pageMargins left="0.19685039370078741" right="0.19685039370078741" top="0.39370078740157483" bottom="0.39370078740157483" header="0" footer="0"/>
  <pageSetup paperSize="9" scale="8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Q59"/>
  <sheetViews>
    <sheetView workbookViewId="0">
      <selection activeCell="I26" sqref="I26"/>
    </sheetView>
  </sheetViews>
  <sheetFormatPr defaultRowHeight="15.75"/>
  <cols>
    <col min="1" max="1" width="1.375" customWidth="1"/>
    <col min="2" max="2" width="3.625" customWidth="1"/>
    <col min="3" max="3" width="6.5" bestFit="1" customWidth="1"/>
    <col min="4" max="13" width="8.125" customWidth="1"/>
    <col min="14" max="14" width="1.25" customWidth="1"/>
  </cols>
  <sheetData>
    <row r="1" spans="2:17" ht="9" customHeight="1">
      <c r="B1" s="52"/>
      <c r="C1" s="53"/>
      <c r="D1" s="53"/>
      <c r="E1" s="53"/>
      <c r="F1" s="53"/>
      <c r="G1" s="53"/>
      <c r="H1" s="53"/>
      <c r="I1" s="53"/>
      <c r="J1" s="53"/>
      <c r="K1" s="53"/>
      <c r="L1" s="53"/>
      <c r="M1" s="54"/>
    </row>
    <row r="2" spans="2:17" ht="17.25">
      <c r="B2" s="55"/>
      <c r="C2" s="56"/>
      <c r="D2" s="57"/>
      <c r="E2" s="58"/>
      <c r="F2" s="58"/>
      <c r="G2" s="58"/>
      <c r="H2" s="58"/>
      <c r="I2" s="58"/>
      <c r="J2" s="58"/>
      <c r="K2" s="56"/>
      <c r="L2" s="57"/>
      <c r="M2" s="59"/>
    </row>
    <row r="3" spans="2:17">
      <c r="B3" s="55"/>
      <c r="C3" s="58"/>
      <c r="D3" s="58"/>
      <c r="E3" s="58"/>
      <c r="F3" s="58"/>
      <c r="G3" s="58"/>
      <c r="H3" s="58"/>
      <c r="I3" s="58"/>
      <c r="J3" s="58"/>
      <c r="K3" s="58"/>
      <c r="L3" s="58"/>
      <c r="M3" s="60"/>
    </row>
    <row r="4" spans="2:17">
      <c r="B4" s="55"/>
      <c r="C4" s="58"/>
      <c r="D4" s="58"/>
      <c r="E4" s="58"/>
      <c r="F4" s="58"/>
      <c r="G4" s="58"/>
      <c r="H4" s="58"/>
      <c r="I4" s="58"/>
      <c r="J4" s="58"/>
      <c r="K4" s="58"/>
      <c r="L4" s="58"/>
      <c r="M4" s="60"/>
    </row>
    <row r="5" spans="2:17">
      <c r="B5" s="55"/>
      <c r="C5" s="58"/>
      <c r="D5" s="58"/>
      <c r="E5" s="58"/>
      <c r="F5" s="58"/>
      <c r="G5" s="58"/>
      <c r="H5" s="58"/>
      <c r="I5" s="58"/>
      <c r="J5" s="58"/>
      <c r="K5" s="58"/>
      <c r="L5" s="58"/>
      <c r="M5" s="60"/>
    </row>
    <row r="6" spans="2:17">
      <c r="B6" s="27"/>
      <c r="C6" s="25"/>
      <c r="D6" s="25"/>
      <c r="E6" s="25"/>
      <c r="F6" s="25"/>
      <c r="G6" s="25"/>
      <c r="H6" s="25"/>
      <c r="I6" s="25"/>
      <c r="J6" s="25"/>
      <c r="K6" s="25"/>
      <c r="L6" s="25"/>
      <c r="M6" s="28"/>
      <c r="Q6" s="17"/>
    </row>
    <row r="7" spans="2:17">
      <c r="B7" s="27"/>
      <c r="C7" s="25"/>
      <c r="D7" s="25"/>
      <c r="E7" s="25"/>
      <c r="F7" s="25"/>
      <c r="G7" s="25"/>
      <c r="H7" s="25"/>
      <c r="I7" s="25"/>
      <c r="J7" s="25"/>
      <c r="K7" s="25"/>
      <c r="L7" s="25"/>
      <c r="M7" s="28"/>
    </row>
    <row r="8" spans="2:17">
      <c r="B8" s="27"/>
      <c r="C8" s="25"/>
      <c r="D8" s="25"/>
      <c r="E8" s="25"/>
      <c r="F8" s="25"/>
      <c r="G8" s="25"/>
      <c r="H8" s="25"/>
      <c r="I8" s="25"/>
      <c r="J8" s="25"/>
      <c r="K8" s="25"/>
      <c r="L8" s="25"/>
      <c r="M8" s="28"/>
    </row>
    <row r="9" spans="2:17" ht="16.5" thickBot="1">
      <c r="B9" s="29"/>
      <c r="C9" s="30"/>
      <c r="D9" s="30"/>
      <c r="E9" s="30"/>
      <c r="F9" s="30"/>
      <c r="G9" s="30"/>
      <c r="H9" s="30"/>
      <c r="I9" s="30"/>
      <c r="J9" s="30"/>
      <c r="K9" s="30"/>
      <c r="L9" s="30"/>
      <c r="M9" s="31"/>
    </row>
    <row r="10" spans="2:17">
      <c r="B10" s="27"/>
      <c r="C10" s="25"/>
      <c r="D10" s="25"/>
      <c r="E10" s="25"/>
      <c r="F10" s="25"/>
      <c r="G10" s="25"/>
      <c r="H10" s="25"/>
      <c r="I10" s="25"/>
      <c r="J10" s="25"/>
      <c r="K10" s="25"/>
      <c r="L10" s="25"/>
      <c r="M10" s="28"/>
    </row>
    <row r="11" spans="2:17">
      <c r="B11" s="27"/>
      <c r="C11" s="25"/>
      <c r="D11" s="25"/>
      <c r="E11" s="25"/>
      <c r="F11" s="25"/>
      <c r="G11" s="25"/>
      <c r="H11" s="25"/>
      <c r="I11" s="25"/>
      <c r="J11" s="25"/>
      <c r="K11" s="25"/>
      <c r="L11" s="25"/>
      <c r="M11" s="28"/>
    </row>
    <row r="12" spans="2:17">
      <c r="B12" s="27"/>
      <c r="C12" s="25"/>
      <c r="D12" s="25"/>
      <c r="E12" s="25"/>
      <c r="F12" s="25"/>
      <c r="G12" s="25"/>
      <c r="H12" s="25"/>
      <c r="I12" s="25"/>
      <c r="J12" s="25"/>
      <c r="K12" s="25"/>
      <c r="L12" s="25"/>
      <c r="M12" s="28"/>
    </row>
    <row r="13" spans="2:17">
      <c r="B13" s="27"/>
      <c r="C13" s="25"/>
      <c r="D13" s="25"/>
      <c r="E13" s="25"/>
      <c r="F13" s="25"/>
      <c r="G13" s="25"/>
      <c r="H13" s="25"/>
      <c r="I13" s="25"/>
      <c r="J13" s="25"/>
      <c r="K13" s="25"/>
      <c r="L13" s="25"/>
      <c r="M13" s="28"/>
    </row>
    <row r="14" spans="2:17">
      <c r="B14" s="27"/>
      <c r="C14" s="25"/>
      <c r="D14" s="25"/>
      <c r="E14" s="25"/>
      <c r="F14" s="25"/>
      <c r="G14" s="25"/>
      <c r="H14" s="25"/>
      <c r="I14" s="25"/>
      <c r="J14" s="25"/>
      <c r="K14" s="25"/>
      <c r="L14" s="25"/>
      <c r="M14" s="28"/>
    </row>
    <row r="15" spans="2:17">
      <c r="B15" s="27"/>
      <c r="C15" s="25"/>
      <c r="D15" s="25"/>
      <c r="E15" s="25"/>
      <c r="F15" s="25"/>
      <c r="G15" s="25"/>
      <c r="H15" s="25"/>
      <c r="I15" s="25"/>
      <c r="J15" s="25"/>
      <c r="K15" s="25"/>
      <c r="L15" s="25"/>
      <c r="M15" s="28"/>
    </row>
    <row r="16" spans="2:17">
      <c r="B16" s="27"/>
      <c r="C16" s="25"/>
      <c r="D16" s="25"/>
      <c r="E16" s="25"/>
      <c r="F16" s="25"/>
      <c r="G16" s="25"/>
      <c r="H16" s="25"/>
      <c r="I16" s="25"/>
      <c r="J16" s="25"/>
      <c r="K16" s="25"/>
      <c r="L16" s="25"/>
      <c r="M16" s="28"/>
    </row>
    <row r="17" spans="2:13">
      <c r="B17" s="27"/>
      <c r="C17" s="25"/>
      <c r="D17" s="25"/>
      <c r="E17" s="25"/>
      <c r="F17" s="25"/>
      <c r="G17" s="25"/>
      <c r="H17" s="25"/>
      <c r="I17" s="25"/>
      <c r="J17" s="25"/>
      <c r="K17" s="25"/>
      <c r="L17" s="25"/>
      <c r="M17" s="28"/>
    </row>
    <row r="18" spans="2:13">
      <c r="B18" s="27"/>
      <c r="C18" s="25"/>
      <c r="D18" s="25"/>
      <c r="E18" s="25"/>
      <c r="F18" s="25"/>
      <c r="G18" s="25"/>
      <c r="H18" s="25"/>
      <c r="I18" s="25"/>
      <c r="J18" s="25"/>
      <c r="K18" s="25"/>
      <c r="L18" s="25"/>
      <c r="M18" s="28"/>
    </row>
    <row r="19" spans="2:13">
      <c r="B19" s="27"/>
      <c r="C19" s="25"/>
      <c r="D19" s="25"/>
      <c r="E19" s="25"/>
      <c r="F19" s="25"/>
      <c r="G19" s="25"/>
      <c r="H19" s="25"/>
      <c r="I19" s="25"/>
      <c r="J19" s="25"/>
      <c r="K19" s="25"/>
      <c r="L19" s="25"/>
      <c r="M19" s="28"/>
    </row>
    <row r="20" spans="2:13">
      <c r="B20" s="27"/>
      <c r="C20" s="25"/>
      <c r="D20" s="25"/>
      <c r="E20" s="25"/>
      <c r="F20" s="25"/>
      <c r="G20" s="25"/>
      <c r="H20" s="25"/>
      <c r="I20" s="25"/>
      <c r="J20" s="25"/>
      <c r="K20" s="25"/>
      <c r="L20" s="25"/>
      <c r="M20" s="28"/>
    </row>
    <row r="21" spans="2:13">
      <c r="B21" s="27"/>
      <c r="C21" s="25"/>
      <c r="D21" s="25"/>
      <c r="E21" s="25"/>
      <c r="F21" s="25"/>
      <c r="G21" s="25"/>
      <c r="H21" s="25"/>
      <c r="I21" s="25"/>
      <c r="J21" s="25"/>
      <c r="K21" s="25"/>
      <c r="L21" s="25"/>
      <c r="M21" s="28"/>
    </row>
    <row r="22" spans="2:13">
      <c r="B22" s="27"/>
      <c r="C22" s="25"/>
      <c r="D22" s="25"/>
      <c r="E22" s="25"/>
      <c r="F22" s="25"/>
      <c r="G22" s="25"/>
      <c r="H22" s="25"/>
      <c r="I22" s="25"/>
      <c r="J22" s="25"/>
      <c r="K22" s="25"/>
      <c r="L22" s="25"/>
      <c r="M22" s="28"/>
    </row>
    <row r="23" spans="2:13">
      <c r="B23" s="27"/>
      <c r="C23" s="25"/>
      <c r="D23" s="25"/>
      <c r="E23" s="25"/>
      <c r="F23" s="25"/>
      <c r="G23" s="25"/>
      <c r="H23" s="25"/>
      <c r="I23" s="25"/>
      <c r="J23" s="25"/>
      <c r="K23" s="25"/>
      <c r="L23" s="25"/>
      <c r="M23" s="28"/>
    </row>
    <row r="24" spans="2:13">
      <c r="B24" s="27"/>
      <c r="C24" s="25"/>
      <c r="D24" s="25"/>
      <c r="E24" s="25"/>
      <c r="F24" s="25"/>
      <c r="G24" s="25"/>
      <c r="H24" s="25"/>
      <c r="I24" s="25"/>
      <c r="J24" s="25"/>
      <c r="K24" s="25"/>
      <c r="L24" s="25"/>
      <c r="M24" s="28"/>
    </row>
    <row r="25" spans="2:13">
      <c r="B25" s="27"/>
      <c r="C25" s="25"/>
      <c r="D25" s="25"/>
      <c r="E25" s="25"/>
      <c r="F25" s="25"/>
      <c r="G25" s="25"/>
      <c r="H25" s="25"/>
      <c r="I25" s="25"/>
      <c r="J25" s="25"/>
      <c r="K25" s="25"/>
      <c r="L25" s="25"/>
      <c r="M25" s="28"/>
    </row>
    <row r="26" spans="2:13">
      <c r="B26" s="27"/>
      <c r="C26" s="25"/>
      <c r="D26" s="25"/>
      <c r="E26" s="25"/>
      <c r="F26" s="25"/>
      <c r="G26" s="25"/>
      <c r="H26" s="25"/>
      <c r="I26" s="25"/>
      <c r="J26" s="25"/>
      <c r="K26" s="25"/>
      <c r="L26" s="25"/>
      <c r="M26" s="28"/>
    </row>
    <row r="27" spans="2:13">
      <c r="B27" s="27"/>
      <c r="C27" s="25"/>
      <c r="D27" s="25"/>
      <c r="E27" s="25"/>
      <c r="F27" s="25"/>
      <c r="G27" s="25"/>
      <c r="H27" s="25"/>
      <c r="I27" s="25"/>
      <c r="J27" s="25"/>
      <c r="K27" s="25"/>
      <c r="L27" s="25"/>
      <c r="M27" s="28"/>
    </row>
    <row r="28" spans="2:13">
      <c r="B28" s="27"/>
      <c r="C28" s="61"/>
      <c r="D28" s="25"/>
      <c r="E28" s="25"/>
      <c r="F28" s="25"/>
      <c r="G28" s="25"/>
      <c r="H28" s="25"/>
      <c r="I28" s="25"/>
      <c r="J28" s="25"/>
      <c r="K28" s="25"/>
      <c r="L28" s="25"/>
      <c r="M28" s="28"/>
    </row>
    <row r="29" spans="2:13">
      <c r="B29" s="27"/>
      <c r="C29" s="25"/>
      <c r="D29" s="25"/>
      <c r="E29" s="25"/>
      <c r="F29" s="25"/>
      <c r="G29" s="25"/>
      <c r="H29" s="25"/>
      <c r="I29" s="25"/>
      <c r="J29" s="25"/>
      <c r="K29" s="25"/>
      <c r="L29" s="25"/>
      <c r="M29" s="28"/>
    </row>
    <row r="30" spans="2:13" ht="6" customHeight="1">
      <c r="B30" s="62"/>
      <c r="C30" s="63"/>
      <c r="D30" s="64"/>
      <c r="E30" s="64"/>
      <c r="F30" s="64"/>
      <c r="G30" s="64"/>
      <c r="H30" s="64"/>
      <c r="I30" s="64"/>
      <c r="J30" s="64"/>
      <c r="K30" s="64"/>
      <c r="L30" s="64"/>
      <c r="M30" s="65"/>
    </row>
    <row r="31" spans="2:13">
      <c r="B31" s="298"/>
      <c r="C31" s="299"/>
      <c r="D31" s="299"/>
      <c r="E31" s="299"/>
      <c r="F31" s="299"/>
      <c r="G31" s="299"/>
      <c r="H31" s="299"/>
      <c r="I31" s="299"/>
      <c r="J31" s="299"/>
      <c r="K31" s="299"/>
      <c r="L31" s="299"/>
      <c r="M31" s="300"/>
    </row>
    <row r="32" spans="2:13" ht="9" customHeight="1" thickBot="1">
      <c r="B32" s="27"/>
      <c r="C32" s="25"/>
      <c r="D32" s="25"/>
      <c r="E32" s="25"/>
      <c r="F32" s="25"/>
      <c r="G32" s="25"/>
      <c r="H32" s="25"/>
      <c r="I32" s="25"/>
      <c r="J32" s="25"/>
      <c r="K32" s="25"/>
      <c r="L32" s="25"/>
      <c r="M32" s="28"/>
    </row>
    <row r="33" spans="2:17" s="22" customFormat="1" ht="24.75" customHeight="1" thickBot="1">
      <c r="B33" s="304"/>
      <c r="C33" s="305"/>
      <c r="D33" s="92"/>
      <c r="E33" s="23"/>
      <c r="F33" s="23"/>
      <c r="G33" s="23"/>
      <c r="H33" s="23"/>
      <c r="I33" s="23"/>
      <c r="J33" s="23"/>
      <c r="K33" s="23"/>
      <c r="L33" s="23"/>
      <c r="M33" s="24"/>
    </row>
    <row r="34" spans="2:17" s="22" customFormat="1" ht="22.5" customHeight="1">
      <c r="B34" s="306"/>
      <c r="C34" s="307"/>
      <c r="D34" s="93"/>
      <c r="E34" s="90"/>
      <c r="F34" s="89"/>
      <c r="G34" s="90"/>
      <c r="H34" s="89"/>
      <c r="I34" s="90"/>
      <c r="J34" s="89"/>
      <c r="K34" s="90"/>
      <c r="L34" s="89"/>
      <c r="M34" s="91"/>
    </row>
    <row r="35" spans="2:17" ht="15" customHeight="1">
      <c r="B35" s="308"/>
      <c r="C35" s="309"/>
      <c r="D35" s="94"/>
      <c r="E35" s="33"/>
      <c r="F35" s="32"/>
      <c r="G35" s="33"/>
      <c r="H35" s="32"/>
      <c r="I35" s="33"/>
      <c r="J35" s="32"/>
      <c r="K35" s="33"/>
      <c r="L35" s="32"/>
      <c r="M35" s="34"/>
    </row>
    <row r="36" spans="2:17" ht="15" customHeight="1">
      <c r="B36" s="310"/>
      <c r="C36" s="311"/>
      <c r="D36" s="95"/>
      <c r="E36" s="36"/>
      <c r="F36" s="35"/>
      <c r="G36" s="36"/>
      <c r="H36" s="35"/>
      <c r="I36" s="36"/>
      <c r="J36" s="35"/>
      <c r="K36" s="36"/>
      <c r="L36" s="35"/>
      <c r="M36" s="37"/>
    </row>
    <row r="37" spans="2:17" ht="15" customHeight="1">
      <c r="B37" s="301"/>
      <c r="C37" s="38"/>
      <c r="D37" s="96"/>
      <c r="E37" s="40"/>
      <c r="F37" s="39"/>
      <c r="G37" s="40"/>
      <c r="H37" s="39"/>
      <c r="I37" s="40"/>
      <c r="J37" s="39"/>
      <c r="K37" s="40"/>
      <c r="L37" s="39"/>
      <c r="M37" s="41"/>
    </row>
    <row r="38" spans="2:17" ht="15" customHeight="1">
      <c r="B38" s="302"/>
      <c r="C38" s="42"/>
      <c r="D38" s="97"/>
      <c r="E38" s="44"/>
      <c r="F38" s="43"/>
      <c r="G38" s="44"/>
      <c r="H38" s="43"/>
      <c r="I38" s="44"/>
      <c r="J38" s="43"/>
      <c r="K38" s="44"/>
      <c r="L38" s="43"/>
      <c r="M38" s="45"/>
    </row>
    <row r="39" spans="2:17" ht="15" customHeight="1">
      <c r="B39" s="302"/>
      <c r="C39" s="42"/>
      <c r="D39" s="97"/>
      <c r="E39" s="44"/>
      <c r="F39" s="43"/>
      <c r="G39" s="44"/>
      <c r="H39" s="43"/>
      <c r="I39" s="44"/>
      <c r="J39" s="43"/>
      <c r="K39" s="44"/>
      <c r="L39" s="43"/>
      <c r="M39" s="45"/>
    </row>
    <row r="40" spans="2:17" ht="15" customHeight="1">
      <c r="B40" s="302"/>
      <c r="C40" s="42"/>
      <c r="D40" s="97"/>
      <c r="E40" s="44"/>
      <c r="F40" s="43"/>
      <c r="G40" s="44"/>
      <c r="H40" s="43"/>
      <c r="I40" s="44"/>
      <c r="J40" s="43"/>
      <c r="K40" s="44"/>
      <c r="L40" s="43"/>
      <c r="M40" s="45"/>
    </row>
    <row r="41" spans="2:17" ht="15" customHeight="1">
      <c r="B41" s="302"/>
      <c r="C41" s="42"/>
      <c r="D41" s="97"/>
      <c r="E41" s="44"/>
      <c r="F41" s="43"/>
      <c r="G41" s="44"/>
      <c r="H41" s="43"/>
      <c r="I41" s="44"/>
      <c r="J41" s="43"/>
      <c r="K41" s="44"/>
      <c r="L41" s="43"/>
      <c r="M41" s="45"/>
    </row>
    <row r="42" spans="2:17" ht="15" customHeight="1">
      <c r="B42" s="303"/>
      <c r="C42" s="85"/>
      <c r="D42" s="98"/>
      <c r="E42" s="87"/>
      <c r="F42" s="86"/>
      <c r="G42" s="87"/>
      <c r="H42" s="86"/>
      <c r="I42" s="87"/>
      <c r="J42" s="86"/>
      <c r="K42" s="87"/>
      <c r="L42" s="86"/>
      <c r="M42" s="88"/>
      <c r="Q42" s="61"/>
    </row>
    <row r="43" spans="2:17" ht="15" customHeight="1">
      <c r="B43" s="294"/>
      <c r="C43" s="295"/>
      <c r="D43" s="99"/>
      <c r="E43" s="47"/>
      <c r="F43" s="46"/>
      <c r="G43" s="47"/>
      <c r="H43" s="46"/>
      <c r="I43" s="47"/>
      <c r="J43" s="46"/>
      <c r="K43" s="47"/>
      <c r="L43" s="46"/>
      <c r="M43" s="48"/>
      <c r="Q43" s="66"/>
    </row>
    <row r="44" spans="2:17" ht="15" customHeight="1" thickBot="1">
      <c r="B44" s="296"/>
      <c r="C44" s="297"/>
      <c r="D44" s="100"/>
      <c r="E44" s="50"/>
      <c r="F44" s="49"/>
      <c r="G44" s="50"/>
      <c r="H44" s="49"/>
      <c r="I44" s="50"/>
      <c r="J44" s="49"/>
      <c r="K44" s="50"/>
      <c r="L44" s="49"/>
      <c r="M44" s="51"/>
    </row>
    <row r="45" spans="2:17" ht="6" customHeight="1">
      <c r="B45" s="62"/>
      <c r="C45" s="63"/>
      <c r="D45" s="64"/>
      <c r="E45" s="64"/>
      <c r="F45" s="64"/>
      <c r="G45" s="64"/>
      <c r="H45" s="64"/>
      <c r="I45" s="64"/>
      <c r="J45" s="64"/>
      <c r="K45" s="64"/>
      <c r="L45" s="64"/>
      <c r="M45" s="65"/>
    </row>
    <row r="46" spans="2:17">
      <c r="B46" s="27"/>
      <c r="C46" s="25"/>
      <c r="D46" s="25"/>
      <c r="E46" s="25"/>
      <c r="F46" s="25"/>
      <c r="G46" s="25"/>
      <c r="H46" s="25"/>
      <c r="I46" s="25"/>
      <c r="J46" s="25"/>
      <c r="K46" s="25"/>
      <c r="L46" s="25"/>
      <c r="M46" s="28"/>
    </row>
    <row r="47" spans="2:17">
      <c r="B47" s="27"/>
      <c r="C47" s="25"/>
      <c r="D47" s="25"/>
      <c r="E47" s="25"/>
      <c r="F47" s="25"/>
      <c r="G47" s="25"/>
      <c r="H47" s="25"/>
      <c r="I47" s="25"/>
      <c r="J47" s="25"/>
      <c r="K47" s="25"/>
      <c r="L47" s="25"/>
      <c r="M47" s="28"/>
    </row>
    <row r="48" spans="2:17">
      <c r="B48" s="27"/>
      <c r="C48" s="25"/>
      <c r="D48" s="25"/>
      <c r="E48" s="25"/>
      <c r="F48" s="25"/>
      <c r="G48" s="25"/>
      <c r="H48" s="25"/>
      <c r="I48" s="25"/>
      <c r="J48" s="25"/>
      <c r="K48" s="25"/>
      <c r="L48" s="25"/>
      <c r="M48" s="28"/>
    </row>
    <row r="49" spans="2:13">
      <c r="B49" s="27"/>
      <c r="C49" s="25"/>
      <c r="D49" s="25"/>
      <c r="E49" s="25"/>
      <c r="F49" s="25"/>
      <c r="G49" s="25"/>
      <c r="H49" s="25"/>
      <c r="I49" s="25"/>
      <c r="J49" s="25"/>
      <c r="K49" s="25"/>
      <c r="L49" s="25"/>
      <c r="M49" s="28"/>
    </row>
    <row r="50" spans="2:13">
      <c r="B50" s="27"/>
      <c r="C50" s="25"/>
      <c r="D50" s="25"/>
      <c r="E50" s="25"/>
      <c r="F50" s="25"/>
      <c r="G50" s="25"/>
      <c r="H50" s="25"/>
      <c r="I50" s="25"/>
      <c r="J50" s="25"/>
      <c r="K50" s="25"/>
      <c r="L50" s="25"/>
      <c r="M50" s="28"/>
    </row>
    <row r="51" spans="2:13">
      <c r="B51" s="27"/>
      <c r="C51" s="25"/>
      <c r="D51" s="25"/>
      <c r="E51" s="25"/>
      <c r="F51" s="25"/>
      <c r="G51" s="25"/>
      <c r="H51" s="25"/>
      <c r="I51" s="25"/>
      <c r="J51" s="25"/>
      <c r="K51" s="25"/>
      <c r="L51" s="25"/>
      <c r="M51" s="28"/>
    </row>
    <row r="52" spans="2:13">
      <c r="B52" s="27"/>
      <c r="C52" s="25"/>
      <c r="D52" s="25"/>
      <c r="E52" s="25"/>
      <c r="F52" s="25"/>
      <c r="G52" s="25"/>
      <c r="H52" s="25"/>
      <c r="I52" s="25"/>
      <c r="J52" s="25"/>
      <c r="K52" s="25"/>
      <c r="L52" s="25"/>
      <c r="M52" s="28"/>
    </row>
    <row r="53" spans="2:13">
      <c r="B53" s="27"/>
      <c r="C53" s="25"/>
      <c r="D53" s="25"/>
      <c r="E53" s="25"/>
      <c r="F53" s="25"/>
      <c r="G53" s="25"/>
      <c r="H53" s="25"/>
      <c r="I53" s="25"/>
      <c r="J53" s="25"/>
      <c r="K53" s="25"/>
      <c r="L53" s="25"/>
      <c r="M53" s="28"/>
    </row>
    <row r="54" spans="2:13">
      <c r="B54" s="27"/>
      <c r="C54" s="25"/>
      <c r="D54" s="25"/>
      <c r="E54" s="25"/>
      <c r="F54" s="25"/>
      <c r="G54" s="25"/>
      <c r="H54" s="25"/>
      <c r="I54" s="25"/>
      <c r="J54" s="25"/>
      <c r="K54" s="25"/>
      <c r="L54" s="25"/>
      <c r="M54" s="28"/>
    </row>
    <row r="55" spans="2:13">
      <c r="B55" s="27"/>
      <c r="C55" s="25"/>
      <c r="D55" s="25"/>
      <c r="E55" s="25"/>
      <c r="F55" s="25"/>
      <c r="G55" s="25"/>
      <c r="H55" s="25"/>
      <c r="I55" s="25"/>
      <c r="J55" s="25"/>
      <c r="K55" s="25"/>
      <c r="L55" s="25"/>
      <c r="M55" s="28"/>
    </row>
    <row r="56" spans="2:13">
      <c r="B56" s="27"/>
      <c r="C56" s="25"/>
      <c r="D56" s="25"/>
      <c r="E56" s="25"/>
      <c r="F56" s="25"/>
      <c r="G56" s="25"/>
      <c r="H56" s="25"/>
      <c r="I56" s="25"/>
      <c r="J56" s="25"/>
      <c r="K56" s="25"/>
      <c r="L56" s="25"/>
      <c r="M56" s="28"/>
    </row>
    <row r="57" spans="2:13">
      <c r="B57" s="27"/>
      <c r="C57" s="25"/>
      <c r="D57" s="25"/>
      <c r="E57" s="25"/>
      <c r="F57" s="25"/>
      <c r="G57" s="25"/>
      <c r="H57" s="25"/>
      <c r="I57" s="25"/>
      <c r="J57" s="25"/>
      <c r="K57" s="25"/>
      <c r="L57" s="25"/>
      <c r="M57" s="28"/>
    </row>
    <row r="58" spans="2:13">
      <c r="B58" s="27"/>
      <c r="C58" s="25"/>
      <c r="D58" s="25"/>
      <c r="E58" s="25"/>
      <c r="F58" s="25"/>
      <c r="G58" s="25"/>
      <c r="H58" s="25"/>
      <c r="I58" s="25"/>
      <c r="J58" s="25"/>
      <c r="K58" s="25"/>
      <c r="L58" s="25"/>
      <c r="M58" s="28"/>
    </row>
    <row r="59" spans="2:13" ht="16.5" thickBot="1">
      <c r="B59" s="29"/>
      <c r="C59" s="30"/>
      <c r="D59" s="30"/>
      <c r="E59" s="30"/>
      <c r="F59" s="30"/>
      <c r="G59" s="30"/>
      <c r="H59" s="30"/>
      <c r="I59" s="30"/>
      <c r="J59" s="30"/>
      <c r="K59" s="30"/>
      <c r="L59" s="30"/>
      <c r="M59" s="31"/>
    </row>
  </sheetData>
  <mergeCells count="8">
    <mergeCell ref="B43:C43"/>
    <mergeCell ref="B44:C44"/>
    <mergeCell ref="B31:M31"/>
    <mergeCell ref="B37:B42"/>
    <mergeCell ref="B33:C33"/>
    <mergeCell ref="B34:C34"/>
    <mergeCell ref="B35:C35"/>
    <mergeCell ref="B36:C36"/>
  </mergeCells>
  <phoneticPr fontId="4"/>
  <pageMargins left="0.19685039370078741" right="0.19685039370078741" top="0.39370078740157483" bottom="0.39370078740157483" header="0" footer="0"/>
  <pageSetup paperSize="9" orientation="portrait" horizontalDpi="3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N45"/>
  <sheetViews>
    <sheetView workbookViewId="0">
      <selection activeCell="C40" sqref="C40"/>
    </sheetView>
  </sheetViews>
  <sheetFormatPr defaultRowHeight="15.75"/>
  <cols>
    <col min="1" max="1" width="3" customWidth="1"/>
    <col min="2" max="2" width="11.625" bestFit="1" customWidth="1"/>
    <col min="3" max="3" width="10.25" customWidth="1"/>
    <col min="4" max="4" width="11.25" customWidth="1"/>
    <col min="5" max="8" width="10.25" customWidth="1"/>
  </cols>
  <sheetData>
    <row r="2" spans="2:12">
      <c r="B2" s="67" t="s">
        <v>66</v>
      </c>
      <c r="C2" s="68" t="s">
        <v>67</v>
      </c>
      <c r="D2" s="74">
        <v>40817</v>
      </c>
    </row>
    <row r="3" spans="2:12">
      <c r="B3" s="69" t="s">
        <v>68</v>
      </c>
      <c r="C3" s="70" t="s">
        <v>69</v>
      </c>
      <c r="D3" s="119" t="s">
        <v>100</v>
      </c>
    </row>
    <row r="4" spans="2:12">
      <c r="B4" s="69" t="s">
        <v>70</v>
      </c>
      <c r="C4" s="71" t="s">
        <v>71</v>
      </c>
      <c r="D4" s="75" t="s">
        <v>95</v>
      </c>
    </row>
    <row r="5" spans="2:12">
      <c r="B5" s="69"/>
      <c r="C5" s="71" t="s">
        <v>72</v>
      </c>
      <c r="D5" s="75" t="s">
        <v>96</v>
      </c>
    </row>
    <row r="6" spans="2:12">
      <c r="B6" s="69"/>
      <c r="C6" s="71" t="s">
        <v>73</v>
      </c>
      <c r="D6" s="75" t="s">
        <v>96</v>
      </c>
    </row>
    <row r="7" spans="2:12">
      <c r="B7" s="69"/>
      <c r="C7" s="71" t="s">
        <v>74</v>
      </c>
      <c r="D7" s="168" t="s">
        <v>83</v>
      </c>
    </row>
    <row r="8" spans="2:12">
      <c r="B8" s="69"/>
      <c r="C8" s="71" t="s">
        <v>84</v>
      </c>
      <c r="D8" s="168" t="s">
        <v>97</v>
      </c>
    </row>
    <row r="9" spans="2:12">
      <c r="B9" s="69"/>
      <c r="C9" s="71" t="s">
        <v>85</v>
      </c>
      <c r="D9" s="168" t="s">
        <v>98</v>
      </c>
    </row>
    <row r="10" spans="2:12">
      <c r="B10" s="72"/>
      <c r="C10" s="73" t="s">
        <v>86</v>
      </c>
      <c r="D10" s="76" t="s">
        <v>99</v>
      </c>
    </row>
    <row r="11" spans="2:12">
      <c r="B11" s="3" t="s">
        <v>7</v>
      </c>
      <c r="C11" s="2">
        <v>31</v>
      </c>
      <c r="D11" s="2">
        <v>32</v>
      </c>
      <c r="E11" s="2">
        <v>33</v>
      </c>
      <c r="F11" s="2">
        <v>34</v>
      </c>
      <c r="G11" s="2">
        <v>37</v>
      </c>
      <c r="H11" s="2">
        <v>38</v>
      </c>
      <c r="I11" s="2">
        <v>39</v>
      </c>
      <c r="K11" s="2">
        <v>44</v>
      </c>
      <c r="L11" s="2">
        <v>47</v>
      </c>
    </row>
    <row r="12" spans="2:12">
      <c r="B12" s="3">
        <v>0</v>
      </c>
      <c r="C12" s="167">
        <f>+集計表①!H67</f>
        <v>27.7</v>
      </c>
      <c r="D12" s="167">
        <f>+集計表①!I67</f>
        <v>21</v>
      </c>
      <c r="E12" s="167">
        <f>+集計表①!J67</f>
        <v>2.0493033333333344</v>
      </c>
      <c r="F12" s="167">
        <f>+集計表①!J97</f>
        <v>2.1842000000000006</v>
      </c>
      <c r="G12" s="167">
        <f>+集計表①!J187</f>
        <v>1.5769551724137969</v>
      </c>
      <c r="H12" s="167">
        <f>+集計表①!J217</f>
        <v>1.3525999999999989</v>
      </c>
      <c r="I12" s="167">
        <f>+集計表①!K217</f>
        <v>1.2264863105800183</v>
      </c>
      <c r="K12" s="167">
        <f>+集計表①!J487</f>
        <v>-15.427727272727275</v>
      </c>
      <c r="L12" s="5">
        <f>+集計表①!J547</f>
        <v>-13.690526315789475</v>
      </c>
    </row>
    <row r="13" spans="2:12">
      <c r="B13" s="3">
        <v>50</v>
      </c>
      <c r="C13" s="167">
        <f>+集計表①!H71</f>
        <v>27.281600000000001</v>
      </c>
      <c r="D13" s="167">
        <f>+集計表①!I71</f>
        <v>17.21</v>
      </c>
      <c r="E13" s="167">
        <f>+集計表①!J71</f>
        <v>3.3355827586206956</v>
      </c>
      <c r="F13" s="167">
        <f>+集計表①!J101</f>
        <v>-0.5328727272727285</v>
      </c>
      <c r="G13" s="167">
        <f>+集計表①!J191</f>
        <v>1.6922333333333377</v>
      </c>
      <c r="H13" s="167">
        <f>+集計表①!J221</f>
        <v>1.9430230769230796</v>
      </c>
      <c r="I13" s="167">
        <f>+集計表①!K221</f>
        <v>0.97221378533726566</v>
      </c>
      <c r="K13" s="167">
        <f>+集計表①!J491</f>
        <v>-14.5152380952381</v>
      </c>
      <c r="L13" s="5">
        <f>+集計表①!J551</f>
        <v>-13.145126315789474</v>
      </c>
    </row>
    <row r="14" spans="2:12">
      <c r="B14" s="3">
        <v>100</v>
      </c>
      <c r="C14" s="167">
        <f>+集計表①!H73</f>
        <v>25.62</v>
      </c>
      <c r="D14" s="167">
        <f>+集計表①!I73</f>
        <v>13.47</v>
      </c>
      <c r="E14" s="167">
        <f>+集計表①!J73</f>
        <v>2.2981517241379308</v>
      </c>
      <c r="F14" s="167">
        <f>+集計表①!J103</f>
        <v>0.26793939393940391</v>
      </c>
      <c r="G14" s="167">
        <f>+集計表①!J193</f>
        <v>1.5493407407407389</v>
      </c>
      <c r="H14" s="167">
        <f>+集計表①!J223</f>
        <v>-0.56270384615384472</v>
      </c>
      <c r="I14" s="167">
        <f>+集計表①!K223</f>
        <v>-0.21081144229739626</v>
      </c>
      <c r="K14" s="167">
        <f>+集計表①!J493</f>
        <v>-12.451904761904762</v>
      </c>
      <c r="L14" s="5">
        <f>+集計表①!J553</f>
        <v>-11.362263157894736</v>
      </c>
    </row>
    <row r="15" spans="2:12">
      <c r="B15" s="3">
        <v>200</v>
      </c>
      <c r="C15" s="167">
        <f>+集計表①!H75</f>
        <v>20.149999999999999</v>
      </c>
      <c r="D15" s="167">
        <f>+集計表①!I75</f>
        <v>9.5299999999999994</v>
      </c>
      <c r="E15" s="167">
        <f>+集計表①!J75</f>
        <v>3.8767551724137963</v>
      </c>
      <c r="F15" s="167">
        <f>+集計表①!J105</f>
        <v>2.1408848484848484</v>
      </c>
      <c r="G15" s="167">
        <f>+集計表①!J195</f>
        <v>1.999948148148146</v>
      </c>
      <c r="H15" s="167">
        <f>+集計表①!J225</f>
        <v>0.52006538461538554</v>
      </c>
      <c r="I15" s="167">
        <f>+集計表①!K225</f>
        <v>0.16753956446277535</v>
      </c>
      <c r="K15" s="167">
        <f>+集計表①!J495</f>
        <v>-9.5409523809523815</v>
      </c>
      <c r="L15" s="5">
        <f>+集計表①!J555</f>
        <v>-8.3445789473684204</v>
      </c>
    </row>
    <row r="16" spans="2:12">
      <c r="B16" s="3">
        <v>300</v>
      </c>
      <c r="C16" s="167">
        <f>+集計表①!H76</f>
        <v>17.180599999999998</v>
      </c>
      <c r="D16" s="167">
        <f>+集計表①!I76</f>
        <v>6.72</v>
      </c>
      <c r="E16" s="167">
        <f>+集計表①!J76</f>
        <v>2.9819222222222219</v>
      </c>
      <c r="F16" s="167">
        <f>+集計表①!J106</f>
        <v>1.5267000000000017</v>
      </c>
      <c r="G16" s="167">
        <f>+集計表①!J196</f>
        <v>2.226415789473684</v>
      </c>
      <c r="H16" s="167">
        <f>+集計表①!J226</f>
        <v>1.369273684210528</v>
      </c>
      <c r="I16" s="167">
        <f>+集計表①!K226</f>
        <v>0.40293933691574185</v>
      </c>
      <c r="K16" s="167">
        <f>+集計表①!J496</f>
        <v>-5.8257142857142856</v>
      </c>
      <c r="L16" s="5">
        <f>+集計表①!J556</f>
        <v>-5.9599733333333331</v>
      </c>
    </row>
    <row r="17" spans="2:14">
      <c r="B17" s="3">
        <v>400</v>
      </c>
      <c r="C17" s="167">
        <f>+集計表①!H77</f>
        <v>15.17</v>
      </c>
      <c r="D17" s="167">
        <f>+集計表①!I77</f>
        <v>5.4</v>
      </c>
      <c r="E17" s="167">
        <f>+集計表①!J77</f>
        <v>2.8196499999999993</v>
      </c>
      <c r="F17" s="167">
        <f>+集計表①!J107</f>
        <v>1.3810095238095261</v>
      </c>
      <c r="G17" s="167">
        <f>+集計表①!J197</f>
        <v>3.5510111111111105</v>
      </c>
      <c r="H17" s="167">
        <f>+集計表①!J227</f>
        <v>1.8306789473684209</v>
      </c>
      <c r="I17" s="167">
        <f>+集計表①!K227</f>
        <v>0.53354320470411332</v>
      </c>
      <c r="K17" s="167">
        <f>+集計表①!J497</f>
        <v>-4.8364285714285717</v>
      </c>
      <c r="L17" s="5">
        <f>+集計表①!J557</f>
        <v>-4.7231599999999991</v>
      </c>
    </row>
    <row r="18" spans="2:14">
      <c r="B18" s="3">
        <v>500</v>
      </c>
      <c r="C18" s="167">
        <f>+集計表①!H78</f>
        <v>12.53</v>
      </c>
      <c r="D18" s="167">
        <f>+集計表①!I78</f>
        <v>4.5926999999999998</v>
      </c>
      <c r="E18" s="167">
        <f>+集計表①!J78</f>
        <v>2.1130800000000018</v>
      </c>
      <c r="F18" s="167">
        <f>+集計表①!J108</f>
        <v>1.5892187500000006</v>
      </c>
      <c r="G18" s="167" t="e">
        <f>+集計表①!J198</f>
        <v>#VALUE!</v>
      </c>
      <c r="H18" s="167">
        <f>+集計表①!J228</f>
        <v>3.2621384615384645</v>
      </c>
      <c r="I18" s="167">
        <f>+集計表①!K228</f>
        <v>1.2744332842694439</v>
      </c>
      <c r="K18" s="167">
        <f>+集計表①!J498</f>
        <v>-2.1063636363636364</v>
      </c>
      <c r="L18" s="5">
        <f>+集計表①!J558</f>
        <v>-2.3618833333333331</v>
      </c>
    </row>
    <row r="19" spans="2:14">
      <c r="B19" s="82" t="s">
        <v>7</v>
      </c>
      <c r="C19" s="81">
        <v>31</v>
      </c>
      <c r="D19" s="81">
        <v>32</v>
      </c>
      <c r="E19" s="81">
        <v>33</v>
      </c>
      <c r="F19" s="81">
        <v>34</v>
      </c>
      <c r="G19" s="81">
        <v>37</v>
      </c>
      <c r="H19" s="81">
        <v>38</v>
      </c>
      <c r="I19" s="81">
        <v>39</v>
      </c>
      <c r="K19" s="81">
        <v>44</v>
      </c>
      <c r="L19" s="81">
        <v>47</v>
      </c>
    </row>
    <row r="20" spans="2:14" ht="24">
      <c r="B20" s="83">
        <v>0</v>
      </c>
      <c r="C20" s="80" t="str">
        <f t="shared" ref="C20:I26" si="0">+IF(C12&lt;=-2.5,"---",IF(C12&lt;=-1.5,"--",IF(C12&lt;=-0.5,"-",IF(C12&lt;=0,"-+",IF(C12&lt;=0.5,"+-",IF(C12&lt;=1.5,"+",IF(C12&lt;=2.5,"++","+++")))))))</f>
        <v>+++</v>
      </c>
      <c r="D20" s="80" t="str">
        <f t="shared" si="0"/>
        <v>+++</v>
      </c>
      <c r="E20" s="80" t="str">
        <f t="shared" si="0"/>
        <v>++</v>
      </c>
      <c r="F20" s="80" t="str">
        <f t="shared" si="0"/>
        <v>++</v>
      </c>
      <c r="G20" s="80" t="str">
        <f t="shared" si="0"/>
        <v>++</v>
      </c>
      <c r="H20" s="80" t="str">
        <f t="shared" si="0"/>
        <v>+</v>
      </c>
      <c r="I20" s="80" t="str">
        <f t="shared" si="0"/>
        <v>+</v>
      </c>
      <c r="K20" s="80" t="str">
        <f t="shared" ref="K20:L26" si="1">+IF(K12&lt;=-2.5,"---",IF(K12&lt;=-1.5,"--",IF(K12&lt;=-0.5,"-",IF(K12&lt;=0,"-+",IF(K12&lt;=0.5,"+-",IF(K12&lt;=1.5,"+",IF(K12&lt;=2.5,"++","+++")))))))</f>
        <v>---</v>
      </c>
      <c r="L20" s="80" t="str">
        <f t="shared" si="1"/>
        <v>---</v>
      </c>
    </row>
    <row r="21" spans="2:14" ht="24">
      <c r="B21" s="83">
        <v>50</v>
      </c>
      <c r="C21" s="80" t="str">
        <f t="shared" si="0"/>
        <v>+++</v>
      </c>
      <c r="D21" s="80" t="str">
        <f t="shared" si="0"/>
        <v>+++</v>
      </c>
      <c r="E21" s="80" t="str">
        <f t="shared" si="0"/>
        <v>+++</v>
      </c>
      <c r="F21" s="80" t="str">
        <f t="shared" si="0"/>
        <v>-</v>
      </c>
      <c r="G21" s="80" t="str">
        <f t="shared" si="0"/>
        <v>++</v>
      </c>
      <c r="H21" s="80" t="str">
        <f t="shared" si="0"/>
        <v>++</v>
      </c>
      <c r="I21" s="80" t="str">
        <f t="shared" si="0"/>
        <v>+</v>
      </c>
      <c r="K21" s="80" t="str">
        <f t="shared" si="1"/>
        <v>---</v>
      </c>
      <c r="L21" s="80" t="str">
        <f t="shared" si="1"/>
        <v>---</v>
      </c>
    </row>
    <row r="22" spans="2:14" ht="24">
      <c r="B22" s="83">
        <v>100</v>
      </c>
      <c r="C22" s="80" t="str">
        <f t="shared" si="0"/>
        <v>+++</v>
      </c>
      <c r="D22" s="80" t="str">
        <f t="shared" si="0"/>
        <v>+++</v>
      </c>
      <c r="E22" s="80" t="str">
        <f t="shared" si="0"/>
        <v>++</v>
      </c>
      <c r="F22" s="80" t="str">
        <f t="shared" si="0"/>
        <v>+-</v>
      </c>
      <c r="G22" s="80" t="str">
        <f t="shared" si="0"/>
        <v>++</v>
      </c>
      <c r="H22" s="80" t="str">
        <f t="shared" si="0"/>
        <v>-</v>
      </c>
      <c r="I22" s="80" t="str">
        <f t="shared" si="0"/>
        <v>-+</v>
      </c>
      <c r="K22" s="80" t="str">
        <f t="shared" si="1"/>
        <v>---</v>
      </c>
      <c r="L22" s="80" t="str">
        <f t="shared" si="1"/>
        <v>---</v>
      </c>
    </row>
    <row r="23" spans="2:14" ht="24">
      <c r="B23" s="83">
        <v>200</v>
      </c>
      <c r="C23" s="80" t="str">
        <f t="shared" si="0"/>
        <v>+++</v>
      </c>
      <c r="D23" s="80" t="str">
        <f t="shared" si="0"/>
        <v>+++</v>
      </c>
      <c r="E23" s="80" t="str">
        <f t="shared" si="0"/>
        <v>+++</v>
      </c>
      <c r="F23" s="80" t="str">
        <f t="shared" si="0"/>
        <v>++</v>
      </c>
      <c r="G23" s="80" t="str">
        <f t="shared" si="0"/>
        <v>++</v>
      </c>
      <c r="H23" s="80" t="str">
        <f t="shared" si="0"/>
        <v>+</v>
      </c>
      <c r="I23" s="80" t="str">
        <f t="shared" si="0"/>
        <v>+-</v>
      </c>
      <c r="K23" s="80" t="str">
        <f t="shared" si="1"/>
        <v>---</v>
      </c>
      <c r="L23" s="80" t="str">
        <f t="shared" si="1"/>
        <v>---</v>
      </c>
    </row>
    <row r="24" spans="2:14" ht="24">
      <c r="B24" s="83">
        <v>300</v>
      </c>
      <c r="C24" s="80" t="str">
        <f t="shared" si="0"/>
        <v>+++</v>
      </c>
      <c r="D24" s="80" t="str">
        <f t="shared" si="0"/>
        <v>+++</v>
      </c>
      <c r="E24" s="80" t="str">
        <f t="shared" si="0"/>
        <v>+++</v>
      </c>
      <c r="F24" s="80" t="str">
        <f t="shared" si="0"/>
        <v>++</v>
      </c>
      <c r="G24" s="80" t="str">
        <f t="shared" si="0"/>
        <v>++</v>
      </c>
      <c r="H24" s="80" t="str">
        <f t="shared" si="0"/>
        <v>+</v>
      </c>
      <c r="I24" s="80" t="str">
        <f t="shared" si="0"/>
        <v>+-</v>
      </c>
      <c r="K24" s="80" t="str">
        <f t="shared" si="1"/>
        <v>---</v>
      </c>
      <c r="L24" s="80" t="str">
        <f t="shared" si="1"/>
        <v>---</v>
      </c>
    </row>
    <row r="25" spans="2:14" ht="24">
      <c r="B25" s="83">
        <v>400</v>
      </c>
      <c r="C25" s="80" t="str">
        <f t="shared" si="0"/>
        <v>+++</v>
      </c>
      <c r="D25" s="80" t="str">
        <f t="shared" si="0"/>
        <v>+++</v>
      </c>
      <c r="E25" s="80" t="str">
        <f t="shared" si="0"/>
        <v>+++</v>
      </c>
      <c r="F25" s="80" t="str">
        <f t="shared" si="0"/>
        <v>+</v>
      </c>
      <c r="G25" s="80" t="str">
        <f t="shared" si="0"/>
        <v>+++</v>
      </c>
      <c r="H25" s="80" t="str">
        <f t="shared" si="0"/>
        <v>++</v>
      </c>
      <c r="I25" s="80" t="str">
        <f t="shared" si="0"/>
        <v>+</v>
      </c>
      <c r="K25" s="80" t="str">
        <f t="shared" si="1"/>
        <v>---</v>
      </c>
      <c r="L25" s="80" t="str">
        <f t="shared" si="1"/>
        <v>---</v>
      </c>
    </row>
    <row r="26" spans="2:14" ht="24">
      <c r="B26" s="83">
        <v>500</v>
      </c>
      <c r="C26" s="80" t="str">
        <f t="shared" si="0"/>
        <v>+++</v>
      </c>
      <c r="D26" s="80" t="str">
        <f t="shared" si="0"/>
        <v>+++</v>
      </c>
      <c r="E26" s="80" t="str">
        <f t="shared" si="0"/>
        <v>++</v>
      </c>
      <c r="F26" s="80" t="str">
        <f t="shared" si="0"/>
        <v>++</v>
      </c>
      <c r="G26" s="80" t="e">
        <f t="shared" si="0"/>
        <v>#VALUE!</v>
      </c>
      <c r="H26" s="80" t="str">
        <f t="shared" si="0"/>
        <v>+++</v>
      </c>
      <c r="I26" s="80" t="str">
        <f t="shared" si="0"/>
        <v>+</v>
      </c>
      <c r="K26" s="80" t="str">
        <f t="shared" si="1"/>
        <v>--</v>
      </c>
      <c r="L26" s="80" t="str">
        <f t="shared" si="1"/>
        <v>--</v>
      </c>
    </row>
    <row r="30" spans="2:14">
      <c r="B30" s="3" t="s">
        <v>7</v>
      </c>
      <c r="C30" s="2">
        <v>31</v>
      </c>
      <c r="D30" s="2">
        <v>32</v>
      </c>
      <c r="E30" s="2">
        <v>33</v>
      </c>
      <c r="F30" s="2">
        <v>34</v>
      </c>
      <c r="G30" s="2">
        <v>35</v>
      </c>
      <c r="H30" s="2">
        <v>36</v>
      </c>
      <c r="I30" s="2">
        <v>37</v>
      </c>
      <c r="J30" s="2">
        <v>38</v>
      </c>
      <c r="K30" s="2">
        <v>39</v>
      </c>
      <c r="M30" s="2">
        <v>44</v>
      </c>
      <c r="N30" s="2">
        <v>47</v>
      </c>
    </row>
    <row r="31" spans="2:14">
      <c r="B31" s="3">
        <v>0</v>
      </c>
      <c r="C31" s="167">
        <f>+集計表①!J7</f>
        <v>3.3303307692307698</v>
      </c>
      <c r="D31" s="167">
        <f>+集計表①!I67</f>
        <v>21</v>
      </c>
      <c r="E31" s="167">
        <f>+集計表①!J67</f>
        <v>2.0493033333333344</v>
      </c>
      <c r="F31" s="167">
        <f>+集計表①!J97</f>
        <v>2.1842000000000006</v>
      </c>
      <c r="G31" s="167">
        <f>+集計表①!K97</f>
        <v>1.5098711571236927</v>
      </c>
      <c r="H31" s="167">
        <f>+集計表①!L97</f>
        <v>0</v>
      </c>
      <c r="I31" s="167">
        <f>+集計表①!J187</f>
        <v>1.5769551724137969</v>
      </c>
      <c r="J31" s="167">
        <f>+集計表①!J217</f>
        <v>1.3525999999999989</v>
      </c>
      <c r="K31" s="167">
        <f>+集計表①!K217</f>
        <v>1.2264863105800183</v>
      </c>
      <c r="M31" s="167">
        <f>+集計表①!J487</f>
        <v>-15.427727272727275</v>
      </c>
      <c r="N31" s="5">
        <f>+集計表①!J547</f>
        <v>-13.690526315789475</v>
      </c>
    </row>
    <row r="32" spans="2:14">
      <c r="B32" s="3">
        <v>50</v>
      </c>
      <c r="C32" s="167">
        <f>+集計表①!J11</f>
        <v>3.1482653846153852</v>
      </c>
      <c r="D32" s="167">
        <f>+集計表①!I71</f>
        <v>17.21</v>
      </c>
      <c r="E32" s="167">
        <f>+集計表①!J71</f>
        <v>3.3355827586206956</v>
      </c>
      <c r="F32" s="167">
        <f>+集計表①!J101</f>
        <v>-0.5328727272727285</v>
      </c>
      <c r="G32" s="167">
        <f>+集計表①!K101</f>
        <v>-0.20227244907357292</v>
      </c>
      <c r="H32" s="167">
        <f>+集計表①!L101</f>
        <v>0</v>
      </c>
      <c r="I32" s="167">
        <f>+集計表①!J191</f>
        <v>1.6922333333333377</v>
      </c>
      <c r="J32" s="167">
        <f>+集計表①!J221</f>
        <v>1.9430230769230796</v>
      </c>
      <c r="K32" s="167">
        <f>+集計表①!K221</f>
        <v>0.97221378533726566</v>
      </c>
      <c r="M32" s="167">
        <f>+集計表①!J491</f>
        <v>-14.5152380952381</v>
      </c>
      <c r="N32" s="5">
        <f>+集計表①!J551</f>
        <v>-13.145126315789474</v>
      </c>
    </row>
    <row r="33" spans="2:14">
      <c r="B33" s="3">
        <v>100</v>
      </c>
      <c r="C33" s="167">
        <f>+集計表①!J13</f>
        <v>2.8794923076923062</v>
      </c>
      <c r="D33" s="167">
        <f>+集計表①!I73</f>
        <v>13.47</v>
      </c>
      <c r="E33" s="167">
        <f>+集計表①!J73</f>
        <v>2.2981517241379308</v>
      </c>
      <c r="F33" s="167">
        <f>+集計表①!J103</f>
        <v>0.26793939393940391</v>
      </c>
      <c r="G33" s="167">
        <f>+集計表①!K103</f>
        <v>8.3334183687994987E-2</v>
      </c>
      <c r="H33" s="167">
        <f>+集計表①!L103</f>
        <v>0</v>
      </c>
      <c r="I33" s="167">
        <f>+集計表①!J193</f>
        <v>1.5493407407407389</v>
      </c>
      <c r="J33" s="167">
        <f>+集計表①!J223</f>
        <v>-0.56270384615384472</v>
      </c>
      <c r="K33" s="167">
        <f>+集計表①!K223</f>
        <v>-0.21081144229739626</v>
      </c>
      <c r="M33" s="167">
        <f>+集計表①!J493</f>
        <v>-12.451904761904762</v>
      </c>
      <c r="N33" s="5">
        <f>+集計表①!J553</f>
        <v>-11.362263157894736</v>
      </c>
    </row>
    <row r="34" spans="2:14">
      <c r="B34" s="3">
        <v>200</v>
      </c>
      <c r="C34" s="167">
        <f>+集計表①!J15</f>
        <v>5.2237999999999989</v>
      </c>
      <c r="D34" s="167">
        <f>+集計表①!I75</f>
        <v>9.5299999999999994</v>
      </c>
      <c r="E34" s="167">
        <f>+集計表①!J75</f>
        <v>3.8767551724137963</v>
      </c>
      <c r="F34" s="167">
        <f>+集計表①!J105</f>
        <v>2.1408848484848484</v>
      </c>
      <c r="G34" s="167">
        <f>+集計表①!K105</f>
        <v>0.70721473105970889</v>
      </c>
      <c r="H34" s="167">
        <f>+集計表①!L105</f>
        <v>0</v>
      </c>
      <c r="I34" s="167">
        <f>+集計表①!J195</f>
        <v>1.999948148148146</v>
      </c>
      <c r="J34" s="167">
        <f>+集計表①!J225</f>
        <v>0.52006538461538554</v>
      </c>
      <c r="K34" s="167">
        <f>+集計表①!K225</f>
        <v>0.16753956446277535</v>
      </c>
      <c r="M34" s="167">
        <f>+集計表①!J495</f>
        <v>-9.5409523809523815</v>
      </c>
      <c r="N34" s="5">
        <f>+集計表①!J555</f>
        <v>-8.3445789473684204</v>
      </c>
    </row>
    <row r="35" spans="2:14">
      <c r="B35" s="3">
        <v>300</v>
      </c>
      <c r="C35" s="167">
        <f>+集計表①!J16</f>
        <v>4.0846312499999975</v>
      </c>
      <c r="D35" s="167">
        <f>+集計表①!I76</f>
        <v>6.72</v>
      </c>
      <c r="E35" s="167">
        <f>+集計表①!J76</f>
        <v>2.9819222222222219</v>
      </c>
      <c r="F35" s="167">
        <f>+集計表①!J106</f>
        <v>1.5267000000000017</v>
      </c>
      <c r="G35" s="167">
        <f>+集計表①!K106</f>
        <v>0.43305939721726927</v>
      </c>
      <c r="H35" s="167">
        <f>+集計表①!L106</f>
        <v>0</v>
      </c>
      <c r="I35" s="167">
        <f>+集計表①!J196</f>
        <v>2.226415789473684</v>
      </c>
      <c r="J35" s="167">
        <f>+集計表①!J226</f>
        <v>1.369273684210528</v>
      </c>
      <c r="K35" s="167">
        <f>+集計表①!K226</f>
        <v>0.40293933691574185</v>
      </c>
      <c r="M35" s="167">
        <f>+集計表①!J496</f>
        <v>-5.8257142857142856</v>
      </c>
      <c r="N35" s="5">
        <f>+集計表①!J556</f>
        <v>-5.9599733333333331</v>
      </c>
    </row>
    <row r="36" spans="2:14">
      <c r="B36" s="3">
        <v>400</v>
      </c>
      <c r="C36" s="167">
        <f>+集計表①!J17</f>
        <v>3.4388937500000001</v>
      </c>
      <c r="D36" s="167">
        <f>+集計表①!I77</f>
        <v>5.4</v>
      </c>
      <c r="E36" s="167">
        <f>+集計表①!J77</f>
        <v>2.8196499999999993</v>
      </c>
      <c r="F36" s="167">
        <f>+集計表①!J107</f>
        <v>1.3810095238095261</v>
      </c>
      <c r="G36" s="167">
        <f>+集計表①!K107</f>
        <v>0.41461395556564601</v>
      </c>
      <c r="H36" s="167">
        <f>+集計表①!L107</f>
        <v>0</v>
      </c>
      <c r="I36" s="167">
        <f>+集計表①!J197</f>
        <v>3.5510111111111105</v>
      </c>
      <c r="J36" s="167">
        <f>+集計表①!J227</f>
        <v>1.8306789473684209</v>
      </c>
      <c r="K36" s="167">
        <f>+集計表①!K227</f>
        <v>0.53354320470411332</v>
      </c>
      <c r="M36" s="167">
        <f>+集計表①!J497</f>
        <v>-4.8364285714285717</v>
      </c>
      <c r="N36" s="5">
        <f>+集計表①!J557</f>
        <v>-4.7231599999999991</v>
      </c>
    </row>
    <row r="37" spans="2:14">
      <c r="B37" s="3">
        <v>500</v>
      </c>
      <c r="C37" s="167">
        <f>+集計表①!J18</f>
        <v>2.5356499999999986</v>
      </c>
      <c r="D37" s="167">
        <f>+集計表①!I78</f>
        <v>4.5926999999999998</v>
      </c>
      <c r="E37" s="167">
        <f>+集計表①!J78</f>
        <v>2.1130800000000018</v>
      </c>
      <c r="F37" s="167">
        <f>+集計表①!J108</f>
        <v>1.5892187500000006</v>
      </c>
      <c r="G37" s="167">
        <f>+集計表①!K108</f>
        <v>0.58676895455230338</v>
      </c>
      <c r="H37" s="167">
        <f>+集計表①!L108</f>
        <v>0</v>
      </c>
      <c r="I37" s="167" t="e">
        <f>+集計表①!J198</f>
        <v>#VALUE!</v>
      </c>
      <c r="J37" s="167">
        <f>+集計表①!J228</f>
        <v>3.2621384615384645</v>
      </c>
      <c r="K37" s="167">
        <f>+集計表①!K228</f>
        <v>1.2744332842694439</v>
      </c>
      <c r="M37" s="167">
        <f>+集計表①!J498</f>
        <v>-2.1063636363636364</v>
      </c>
      <c r="N37" s="5">
        <f>+集計表①!J558</f>
        <v>-2.3618833333333331</v>
      </c>
    </row>
    <row r="38" spans="2:14">
      <c r="B38" s="82" t="s">
        <v>7</v>
      </c>
      <c r="C38" s="81">
        <v>31</v>
      </c>
      <c r="D38" s="81">
        <v>32</v>
      </c>
      <c r="E38" s="81">
        <v>33</v>
      </c>
      <c r="F38" s="81">
        <v>34</v>
      </c>
      <c r="G38" s="81">
        <v>35</v>
      </c>
      <c r="H38" s="81">
        <v>36</v>
      </c>
      <c r="I38" s="81">
        <v>37</v>
      </c>
      <c r="J38" s="81">
        <v>38</v>
      </c>
      <c r="K38" s="81">
        <v>39</v>
      </c>
      <c r="M38" s="81">
        <v>44</v>
      </c>
      <c r="N38" s="81">
        <v>47</v>
      </c>
    </row>
    <row r="39" spans="2:14" ht="24">
      <c r="B39" s="83">
        <v>0</v>
      </c>
      <c r="C39" s="80" t="str">
        <f t="shared" ref="C39:F45" si="2">+IF(C12&lt;=-2.5,"---",IF(C12&lt;=-1.5,"--",IF(C12&lt;=-0.5,"-",IF(C12&lt;=0,"-+",IF(C12&lt;=0.5,"+-",IF(C12&lt;=1.5,"+",IF(C12&lt;=2.5,"++","+++")))))))</f>
        <v>+++</v>
      </c>
      <c r="D39" s="80" t="str">
        <f t="shared" si="2"/>
        <v>+++</v>
      </c>
      <c r="E39" s="80" t="str">
        <f t="shared" si="2"/>
        <v>++</v>
      </c>
      <c r="F39" s="80" t="str">
        <f t="shared" si="2"/>
        <v>++</v>
      </c>
      <c r="G39" s="80" t="str">
        <f t="shared" ref="G39:H39" si="3">+IF(G12&lt;=-2.5,"---",IF(G12&lt;=-1.5,"--",IF(G12&lt;=-0.5,"-",IF(G12&lt;=0,"-+",IF(G12&lt;=0.5,"+-",IF(G12&lt;=1.5,"+",IF(G12&lt;=2.5,"++","+++")))))))</f>
        <v>++</v>
      </c>
      <c r="H39" s="80" t="str">
        <f t="shared" si="3"/>
        <v>+</v>
      </c>
      <c r="I39" s="80" t="str">
        <f t="shared" ref="I39:K45" si="4">+IF(G12&lt;=-2.5,"---",IF(G12&lt;=-1.5,"--",IF(G12&lt;=-0.5,"-",IF(G12&lt;=0,"-+",IF(G12&lt;=0.5,"+-",IF(G12&lt;=1.5,"+",IF(G12&lt;=2.5,"++","+++")))))))</f>
        <v>++</v>
      </c>
      <c r="J39" s="80" t="str">
        <f t="shared" si="4"/>
        <v>+</v>
      </c>
      <c r="K39" s="80" t="str">
        <f t="shared" si="4"/>
        <v>+</v>
      </c>
      <c r="M39" s="80" t="str">
        <f t="shared" ref="M39:N45" si="5">+IF(K12&lt;=-2.5,"---",IF(K12&lt;=-1.5,"--",IF(K12&lt;=-0.5,"-",IF(K12&lt;=0,"-+",IF(K12&lt;=0.5,"+-",IF(K12&lt;=1.5,"+",IF(K12&lt;=2.5,"++","+++")))))))</f>
        <v>---</v>
      </c>
      <c r="N39" s="80" t="str">
        <f t="shared" si="5"/>
        <v>---</v>
      </c>
    </row>
    <row r="40" spans="2:14" ht="24">
      <c r="B40" s="83">
        <v>50</v>
      </c>
      <c r="C40" s="80" t="str">
        <f t="shared" si="2"/>
        <v>+++</v>
      </c>
      <c r="D40" s="80" t="str">
        <f t="shared" si="2"/>
        <v>+++</v>
      </c>
      <c r="E40" s="80" t="str">
        <f t="shared" si="2"/>
        <v>+++</v>
      </c>
      <c r="F40" s="80" t="str">
        <f t="shared" si="2"/>
        <v>-</v>
      </c>
      <c r="G40" s="80" t="str">
        <f t="shared" ref="G40:H40" si="6">+IF(G13&lt;=-2.5,"---",IF(G13&lt;=-1.5,"--",IF(G13&lt;=-0.5,"-",IF(G13&lt;=0,"-+",IF(G13&lt;=0.5,"+-",IF(G13&lt;=1.5,"+",IF(G13&lt;=2.5,"++","+++")))))))</f>
        <v>++</v>
      </c>
      <c r="H40" s="80" t="str">
        <f t="shared" si="6"/>
        <v>++</v>
      </c>
      <c r="I40" s="80" t="str">
        <f t="shared" si="4"/>
        <v>++</v>
      </c>
      <c r="J40" s="80" t="str">
        <f t="shared" si="4"/>
        <v>++</v>
      </c>
      <c r="K40" s="80" t="str">
        <f t="shared" si="4"/>
        <v>+</v>
      </c>
      <c r="M40" s="80" t="str">
        <f t="shared" si="5"/>
        <v>---</v>
      </c>
      <c r="N40" s="80" t="str">
        <f t="shared" si="5"/>
        <v>---</v>
      </c>
    </row>
    <row r="41" spans="2:14" ht="24">
      <c r="B41" s="83">
        <v>100</v>
      </c>
      <c r="C41" s="80" t="str">
        <f t="shared" si="2"/>
        <v>+++</v>
      </c>
      <c r="D41" s="80" t="str">
        <f t="shared" si="2"/>
        <v>+++</v>
      </c>
      <c r="E41" s="80" t="str">
        <f t="shared" si="2"/>
        <v>++</v>
      </c>
      <c r="F41" s="80" t="str">
        <f t="shared" si="2"/>
        <v>+-</v>
      </c>
      <c r="G41" s="80" t="str">
        <f t="shared" ref="G41:H41" si="7">+IF(G14&lt;=-2.5,"---",IF(G14&lt;=-1.5,"--",IF(G14&lt;=-0.5,"-",IF(G14&lt;=0,"-+",IF(G14&lt;=0.5,"+-",IF(G14&lt;=1.5,"+",IF(G14&lt;=2.5,"++","+++")))))))</f>
        <v>++</v>
      </c>
      <c r="H41" s="80" t="str">
        <f t="shared" si="7"/>
        <v>-</v>
      </c>
      <c r="I41" s="80" t="str">
        <f t="shared" si="4"/>
        <v>++</v>
      </c>
      <c r="J41" s="80" t="str">
        <f t="shared" si="4"/>
        <v>-</v>
      </c>
      <c r="K41" s="80" t="str">
        <f t="shared" si="4"/>
        <v>-+</v>
      </c>
      <c r="M41" s="80" t="str">
        <f t="shared" si="5"/>
        <v>---</v>
      </c>
      <c r="N41" s="80" t="str">
        <f t="shared" si="5"/>
        <v>---</v>
      </c>
    </row>
    <row r="42" spans="2:14" ht="24">
      <c r="B42" s="83">
        <v>200</v>
      </c>
      <c r="C42" s="80" t="str">
        <f t="shared" si="2"/>
        <v>+++</v>
      </c>
      <c r="D42" s="80" t="str">
        <f t="shared" si="2"/>
        <v>+++</v>
      </c>
      <c r="E42" s="80" t="str">
        <f t="shared" si="2"/>
        <v>+++</v>
      </c>
      <c r="F42" s="80" t="str">
        <f t="shared" si="2"/>
        <v>++</v>
      </c>
      <c r="G42" s="80" t="str">
        <f t="shared" ref="G42:H42" si="8">+IF(G15&lt;=-2.5,"---",IF(G15&lt;=-1.5,"--",IF(G15&lt;=-0.5,"-",IF(G15&lt;=0,"-+",IF(G15&lt;=0.5,"+-",IF(G15&lt;=1.5,"+",IF(G15&lt;=2.5,"++","+++")))))))</f>
        <v>++</v>
      </c>
      <c r="H42" s="80" t="str">
        <f t="shared" si="8"/>
        <v>+</v>
      </c>
      <c r="I42" s="80" t="str">
        <f t="shared" si="4"/>
        <v>++</v>
      </c>
      <c r="J42" s="80" t="str">
        <f t="shared" si="4"/>
        <v>+</v>
      </c>
      <c r="K42" s="80" t="str">
        <f t="shared" si="4"/>
        <v>+-</v>
      </c>
      <c r="M42" s="80" t="str">
        <f t="shared" si="5"/>
        <v>---</v>
      </c>
      <c r="N42" s="80" t="str">
        <f t="shared" si="5"/>
        <v>---</v>
      </c>
    </row>
    <row r="43" spans="2:14" ht="24">
      <c r="B43" s="83">
        <v>300</v>
      </c>
      <c r="C43" s="80" t="str">
        <f t="shared" si="2"/>
        <v>+++</v>
      </c>
      <c r="D43" s="80" t="str">
        <f t="shared" si="2"/>
        <v>+++</v>
      </c>
      <c r="E43" s="80" t="str">
        <f t="shared" si="2"/>
        <v>+++</v>
      </c>
      <c r="F43" s="80" t="str">
        <f t="shared" si="2"/>
        <v>++</v>
      </c>
      <c r="G43" s="80" t="str">
        <f t="shared" ref="G43:H43" si="9">+IF(G16&lt;=-2.5,"---",IF(G16&lt;=-1.5,"--",IF(G16&lt;=-0.5,"-",IF(G16&lt;=0,"-+",IF(G16&lt;=0.5,"+-",IF(G16&lt;=1.5,"+",IF(G16&lt;=2.5,"++","+++")))))))</f>
        <v>++</v>
      </c>
      <c r="H43" s="80" t="str">
        <f t="shared" si="9"/>
        <v>+</v>
      </c>
      <c r="I43" s="80" t="str">
        <f t="shared" si="4"/>
        <v>++</v>
      </c>
      <c r="J43" s="80" t="str">
        <f t="shared" si="4"/>
        <v>+</v>
      </c>
      <c r="K43" s="80" t="str">
        <f t="shared" si="4"/>
        <v>+-</v>
      </c>
      <c r="M43" s="80" t="str">
        <f t="shared" si="5"/>
        <v>---</v>
      </c>
      <c r="N43" s="80" t="str">
        <f t="shared" si="5"/>
        <v>---</v>
      </c>
    </row>
    <row r="44" spans="2:14" ht="24">
      <c r="B44" s="83">
        <v>400</v>
      </c>
      <c r="C44" s="80" t="str">
        <f t="shared" si="2"/>
        <v>+++</v>
      </c>
      <c r="D44" s="80" t="str">
        <f t="shared" si="2"/>
        <v>+++</v>
      </c>
      <c r="E44" s="80" t="str">
        <f t="shared" si="2"/>
        <v>+++</v>
      </c>
      <c r="F44" s="80" t="str">
        <f t="shared" si="2"/>
        <v>+</v>
      </c>
      <c r="G44" s="80" t="str">
        <f t="shared" ref="G44:H44" si="10">+IF(G17&lt;=-2.5,"---",IF(G17&lt;=-1.5,"--",IF(G17&lt;=-0.5,"-",IF(G17&lt;=0,"-+",IF(G17&lt;=0.5,"+-",IF(G17&lt;=1.5,"+",IF(G17&lt;=2.5,"++","+++")))))))</f>
        <v>+++</v>
      </c>
      <c r="H44" s="80" t="str">
        <f t="shared" si="10"/>
        <v>++</v>
      </c>
      <c r="I44" s="80" t="str">
        <f t="shared" si="4"/>
        <v>+++</v>
      </c>
      <c r="J44" s="80" t="str">
        <f t="shared" si="4"/>
        <v>++</v>
      </c>
      <c r="K44" s="80" t="str">
        <f t="shared" si="4"/>
        <v>+</v>
      </c>
      <c r="M44" s="80" t="str">
        <f t="shared" si="5"/>
        <v>---</v>
      </c>
      <c r="N44" s="80" t="str">
        <f t="shared" si="5"/>
        <v>---</v>
      </c>
    </row>
    <row r="45" spans="2:14" ht="24">
      <c r="B45" s="83">
        <v>500</v>
      </c>
      <c r="C45" s="80" t="str">
        <f t="shared" si="2"/>
        <v>+++</v>
      </c>
      <c r="D45" s="80" t="str">
        <f t="shared" si="2"/>
        <v>+++</v>
      </c>
      <c r="E45" s="80" t="str">
        <f t="shared" si="2"/>
        <v>++</v>
      </c>
      <c r="F45" s="80" t="str">
        <f t="shared" si="2"/>
        <v>++</v>
      </c>
      <c r="G45" s="80" t="e">
        <f t="shared" ref="G45:H45" si="11">+IF(G18&lt;=-2.5,"---",IF(G18&lt;=-1.5,"--",IF(G18&lt;=-0.5,"-",IF(G18&lt;=0,"-+",IF(G18&lt;=0.5,"+-",IF(G18&lt;=1.5,"+",IF(G18&lt;=2.5,"++","+++")))))))</f>
        <v>#VALUE!</v>
      </c>
      <c r="H45" s="80" t="str">
        <f t="shared" si="11"/>
        <v>+++</v>
      </c>
      <c r="I45" s="80" t="e">
        <f t="shared" si="4"/>
        <v>#VALUE!</v>
      </c>
      <c r="J45" s="80" t="str">
        <f t="shared" si="4"/>
        <v>+++</v>
      </c>
      <c r="K45" s="80" t="str">
        <f t="shared" si="4"/>
        <v>+</v>
      </c>
      <c r="M45" s="80" t="str">
        <f t="shared" si="5"/>
        <v>--</v>
      </c>
      <c r="N45" s="80" t="str">
        <f t="shared" si="5"/>
        <v>--</v>
      </c>
    </row>
  </sheetData>
  <phoneticPr fontId="4"/>
  <pageMargins left="0.78700000000000003" right="0.78700000000000003" top="0.98399999999999999" bottom="0.98399999999999999" header="0.51200000000000001" footer="0.51200000000000001"/>
  <pageSetup paperSize="9" orientation="portrait" horizontalDpi="3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R840"/>
  <sheetViews>
    <sheetView zoomScaleNormal="100" workbookViewId="0">
      <pane xSplit="3" ySplit="1" topLeftCell="D93" activePane="bottomRight" state="frozen"/>
      <selection pane="topRight" activeCell="D1" sqref="D1"/>
      <selection pane="bottomLeft" activeCell="A2" sqref="A2"/>
      <selection pane="bottomRight" activeCell="J104" sqref="J104"/>
    </sheetView>
  </sheetViews>
  <sheetFormatPr defaultRowHeight="15.75"/>
  <cols>
    <col min="1" max="1" width="9" customWidth="1"/>
    <col min="2" max="4" width="9" style="198"/>
    <col min="5" max="5" width="11.125" style="198" customWidth="1"/>
    <col min="6" max="11" width="11.125" style="201" customWidth="1"/>
    <col min="14" max="21" width="9" style="17"/>
    <col min="25" max="26" width="9" style="17"/>
    <col min="27" max="28" width="9" style="77"/>
    <col min="71" max="16384" width="9" style="17"/>
  </cols>
  <sheetData>
    <row r="1" spans="1:70" ht="16.5" thickBot="1">
      <c r="D1" s="199" t="s">
        <v>26</v>
      </c>
      <c r="E1" s="199" t="s">
        <v>3</v>
      </c>
      <c r="F1" s="200" t="s">
        <v>4</v>
      </c>
      <c r="G1" s="200" t="s">
        <v>8</v>
      </c>
      <c r="H1" s="200" t="s">
        <v>5</v>
      </c>
      <c r="I1" s="200" t="s">
        <v>6</v>
      </c>
      <c r="J1" s="200" t="s">
        <v>7</v>
      </c>
      <c r="K1" s="201" t="s">
        <v>61</v>
      </c>
      <c r="M1" s="16"/>
      <c r="N1" s="169" t="s">
        <v>26</v>
      </c>
      <c r="O1" s="17" t="s">
        <v>26</v>
      </c>
      <c r="P1" s="169" t="s">
        <v>26</v>
      </c>
      <c r="Q1" s="17" t="s">
        <v>26</v>
      </c>
      <c r="R1" s="169" t="s">
        <v>26</v>
      </c>
      <c r="S1" s="17" t="s">
        <v>111</v>
      </c>
      <c r="T1" s="169" t="s">
        <v>111</v>
      </c>
      <c r="U1" s="17">
        <v>2011</v>
      </c>
      <c r="V1" s="169" t="s">
        <v>111</v>
      </c>
      <c r="W1" s="169">
        <v>2009</v>
      </c>
      <c r="X1" s="169">
        <v>2008</v>
      </c>
      <c r="Y1" s="169">
        <v>2007</v>
      </c>
      <c r="Z1" s="169">
        <v>2006</v>
      </c>
      <c r="AA1" s="113">
        <v>2005</v>
      </c>
      <c r="AB1" s="110">
        <v>2004</v>
      </c>
      <c r="AC1" s="110">
        <v>2003</v>
      </c>
      <c r="AD1" s="110">
        <v>2002</v>
      </c>
      <c r="AE1" s="113">
        <v>2001</v>
      </c>
      <c r="AF1" s="113">
        <v>2000</v>
      </c>
      <c r="AG1" s="113">
        <v>1999</v>
      </c>
      <c r="AH1" s="113">
        <v>1998</v>
      </c>
      <c r="AI1" s="110">
        <v>1997</v>
      </c>
      <c r="AJ1" s="110">
        <v>1996</v>
      </c>
      <c r="AK1" s="110">
        <v>1995</v>
      </c>
      <c r="AL1" s="110">
        <v>1994</v>
      </c>
      <c r="AM1" s="110">
        <v>1993</v>
      </c>
      <c r="AN1" s="110">
        <v>1992</v>
      </c>
      <c r="AO1" s="110">
        <v>1991</v>
      </c>
      <c r="AP1" s="110">
        <v>1990</v>
      </c>
      <c r="AQ1" s="110">
        <v>1990</v>
      </c>
      <c r="AR1" s="110">
        <v>1990</v>
      </c>
      <c r="AS1" s="110">
        <v>1989</v>
      </c>
      <c r="AT1" s="110">
        <v>1988</v>
      </c>
      <c r="AU1" s="110">
        <v>1988</v>
      </c>
      <c r="AV1" s="110">
        <v>1988</v>
      </c>
      <c r="AW1" s="110">
        <v>1987</v>
      </c>
      <c r="AX1" s="110">
        <v>1987</v>
      </c>
      <c r="AY1" s="110">
        <v>1987</v>
      </c>
      <c r="AZ1" s="110">
        <v>1986</v>
      </c>
      <c r="BA1" s="110">
        <v>1986</v>
      </c>
      <c r="BB1" s="110">
        <v>1986</v>
      </c>
      <c r="BC1" s="110">
        <v>1985</v>
      </c>
      <c r="BD1" s="110">
        <v>1985</v>
      </c>
      <c r="BE1" s="110">
        <v>1985</v>
      </c>
      <c r="BF1" s="110">
        <v>1984</v>
      </c>
      <c r="BG1" s="110">
        <v>1984</v>
      </c>
      <c r="BH1" s="110">
        <v>1984</v>
      </c>
      <c r="BI1" s="110">
        <v>1983</v>
      </c>
      <c r="BJ1" s="110">
        <v>1983</v>
      </c>
      <c r="BK1" s="110">
        <v>1983</v>
      </c>
      <c r="BL1" s="110">
        <v>1983</v>
      </c>
      <c r="BM1" s="110">
        <v>1982</v>
      </c>
      <c r="BN1" s="110">
        <v>1981</v>
      </c>
      <c r="BO1" s="110">
        <v>1981</v>
      </c>
      <c r="BP1" s="110">
        <v>1981</v>
      </c>
      <c r="BQ1" s="110">
        <v>1980</v>
      </c>
      <c r="BR1" s="16"/>
    </row>
    <row r="2" spans="1:70">
      <c r="A2" s="317">
        <v>31</v>
      </c>
      <c r="B2" s="312" t="s">
        <v>18</v>
      </c>
      <c r="C2" s="313"/>
      <c r="D2" s="203">
        <f>+入力シート①!D$2</f>
        <v>43739</v>
      </c>
      <c r="E2" s="204"/>
      <c r="F2" s="205"/>
      <c r="G2" s="205"/>
      <c r="H2" s="205"/>
      <c r="I2" s="205"/>
      <c r="J2" s="205"/>
      <c r="K2" s="206"/>
      <c r="M2" s="16"/>
      <c r="N2" s="189" t="s">
        <v>112</v>
      </c>
      <c r="O2" s="189">
        <v>43018</v>
      </c>
      <c r="P2" s="189">
        <v>42646</v>
      </c>
      <c r="Q2" s="189">
        <v>42292</v>
      </c>
      <c r="R2" s="189">
        <v>41914</v>
      </c>
      <c r="S2" s="189">
        <v>41554</v>
      </c>
      <c r="T2" s="189">
        <v>41184</v>
      </c>
      <c r="U2" s="17">
        <v>2011</v>
      </c>
      <c r="V2" s="169">
        <v>2010</v>
      </c>
      <c r="W2" s="17">
        <f t="shared" ref="W2:BQ2" si="0">+W$1</f>
        <v>2009</v>
      </c>
      <c r="X2" s="17">
        <f t="shared" si="0"/>
        <v>2008</v>
      </c>
      <c r="Y2" s="17">
        <f t="shared" si="0"/>
        <v>2007</v>
      </c>
      <c r="Z2" s="17">
        <f t="shared" si="0"/>
        <v>2006</v>
      </c>
      <c r="AA2" s="77">
        <f t="shared" si="0"/>
        <v>2005</v>
      </c>
      <c r="AB2" s="77">
        <f t="shared" si="0"/>
        <v>2004</v>
      </c>
      <c r="AC2" s="77">
        <f t="shared" si="0"/>
        <v>2003</v>
      </c>
      <c r="AD2" s="77">
        <f t="shared" si="0"/>
        <v>2002</v>
      </c>
      <c r="AE2" s="77">
        <f t="shared" si="0"/>
        <v>2001</v>
      </c>
      <c r="AF2" s="77">
        <f t="shared" si="0"/>
        <v>2000</v>
      </c>
      <c r="AG2" s="77">
        <f t="shared" si="0"/>
        <v>1999</v>
      </c>
      <c r="AH2" s="77">
        <f t="shared" si="0"/>
        <v>1998</v>
      </c>
      <c r="AI2" s="77">
        <f t="shared" si="0"/>
        <v>1997</v>
      </c>
      <c r="AJ2" s="77">
        <f t="shared" si="0"/>
        <v>1996</v>
      </c>
      <c r="AK2" s="77">
        <f t="shared" si="0"/>
        <v>1995</v>
      </c>
      <c r="AL2" s="77">
        <f t="shared" si="0"/>
        <v>1994</v>
      </c>
      <c r="AM2" s="77">
        <f t="shared" si="0"/>
        <v>1993</v>
      </c>
      <c r="AN2" s="77">
        <f t="shared" si="0"/>
        <v>1992</v>
      </c>
      <c r="AO2" s="77">
        <f t="shared" si="0"/>
        <v>1991</v>
      </c>
      <c r="AP2" s="77">
        <f t="shared" si="0"/>
        <v>1990</v>
      </c>
      <c r="AQ2" s="77">
        <f t="shared" si="0"/>
        <v>1990</v>
      </c>
      <c r="AR2" s="77">
        <f t="shared" si="0"/>
        <v>1990</v>
      </c>
      <c r="AS2" s="77">
        <f t="shared" si="0"/>
        <v>1989</v>
      </c>
      <c r="AT2" s="77">
        <f t="shared" si="0"/>
        <v>1988</v>
      </c>
      <c r="AU2" s="77">
        <f t="shared" si="0"/>
        <v>1988</v>
      </c>
      <c r="AV2" s="77">
        <f t="shared" si="0"/>
        <v>1988</v>
      </c>
      <c r="AW2" s="77">
        <f t="shared" si="0"/>
        <v>1987</v>
      </c>
      <c r="AX2" s="77">
        <f t="shared" si="0"/>
        <v>1987</v>
      </c>
      <c r="AY2" s="77">
        <f t="shared" si="0"/>
        <v>1987</v>
      </c>
      <c r="AZ2" s="77">
        <f t="shared" si="0"/>
        <v>1986</v>
      </c>
      <c r="BA2" s="77">
        <f t="shared" si="0"/>
        <v>1986</v>
      </c>
      <c r="BB2" s="77">
        <f t="shared" si="0"/>
        <v>1986</v>
      </c>
      <c r="BC2" s="77">
        <f t="shared" si="0"/>
        <v>1985</v>
      </c>
      <c r="BD2" s="77">
        <f t="shared" si="0"/>
        <v>1985</v>
      </c>
      <c r="BE2" s="77">
        <f t="shared" si="0"/>
        <v>1985</v>
      </c>
      <c r="BF2" s="77">
        <f t="shared" si="0"/>
        <v>1984</v>
      </c>
      <c r="BG2" s="77">
        <f t="shared" si="0"/>
        <v>1984</v>
      </c>
      <c r="BH2" s="77">
        <f t="shared" si="0"/>
        <v>1984</v>
      </c>
      <c r="BI2" s="77">
        <f t="shared" si="0"/>
        <v>1983</v>
      </c>
      <c r="BJ2" s="77">
        <f t="shared" si="0"/>
        <v>1983</v>
      </c>
      <c r="BK2" s="77">
        <f t="shared" si="0"/>
        <v>1983</v>
      </c>
      <c r="BL2" s="77">
        <f t="shared" si="0"/>
        <v>1983</v>
      </c>
      <c r="BM2" s="77">
        <f t="shared" si="0"/>
        <v>1982</v>
      </c>
      <c r="BN2" s="77">
        <f t="shared" si="0"/>
        <v>1981</v>
      </c>
      <c r="BO2" s="77">
        <f t="shared" si="0"/>
        <v>1981</v>
      </c>
      <c r="BP2" s="77">
        <f t="shared" si="0"/>
        <v>1981</v>
      </c>
      <c r="BQ2" s="77">
        <f t="shared" si="0"/>
        <v>1980</v>
      </c>
      <c r="BR2" s="16"/>
    </row>
    <row r="3" spans="1:70">
      <c r="A3" s="317"/>
      <c r="B3" s="312" t="s">
        <v>19</v>
      </c>
      <c r="C3" s="313"/>
      <c r="D3" s="207">
        <f>+入力シート①!D$2</f>
        <v>43739</v>
      </c>
      <c r="E3" s="208"/>
      <c r="F3" s="209"/>
      <c r="G3" s="209"/>
      <c r="H3" s="209"/>
      <c r="I3" s="209"/>
      <c r="J3" s="209"/>
      <c r="K3" s="210"/>
      <c r="M3" s="16"/>
      <c r="N3" s="190" t="s">
        <v>112</v>
      </c>
      <c r="O3" s="190">
        <v>43018</v>
      </c>
      <c r="P3" s="190">
        <v>42646</v>
      </c>
      <c r="Q3" s="190">
        <v>42292</v>
      </c>
      <c r="R3" s="190">
        <v>41914</v>
      </c>
      <c r="S3" s="190">
        <v>41554</v>
      </c>
      <c r="T3" s="190">
        <v>41184</v>
      </c>
      <c r="U3" s="17">
        <v>10</v>
      </c>
      <c r="V3" s="17">
        <v>10</v>
      </c>
      <c r="W3" s="17">
        <v>10</v>
      </c>
      <c r="X3" s="17">
        <v>10</v>
      </c>
      <c r="Y3" s="17">
        <v>10</v>
      </c>
      <c r="Z3" s="17">
        <v>10</v>
      </c>
      <c r="AA3" s="77">
        <v>10</v>
      </c>
      <c r="AB3" s="77">
        <v>10</v>
      </c>
      <c r="AC3">
        <v>10</v>
      </c>
      <c r="AD3">
        <v>10</v>
      </c>
      <c r="AE3">
        <v>10</v>
      </c>
      <c r="AF3">
        <v>10</v>
      </c>
      <c r="AG3">
        <v>10</v>
      </c>
      <c r="AH3">
        <v>10</v>
      </c>
      <c r="AI3">
        <v>10</v>
      </c>
      <c r="AJ3">
        <v>10</v>
      </c>
      <c r="AK3">
        <v>10</v>
      </c>
      <c r="AL3">
        <v>10</v>
      </c>
      <c r="AM3">
        <v>10</v>
      </c>
      <c r="AN3">
        <v>10</v>
      </c>
      <c r="AO3">
        <v>10</v>
      </c>
      <c r="AP3">
        <v>10</v>
      </c>
      <c r="AQ3">
        <v>10</v>
      </c>
      <c r="AR3">
        <v>10</v>
      </c>
      <c r="AS3">
        <v>10</v>
      </c>
      <c r="AT3">
        <v>10</v>
      </c>
      <c r="AU3">
        <v>10</v>
      </c>
      <c r="AV3">
        <v>10</v>
      </c>
      <c r="AW3">
        <v>10</v>
      </c>
      <c r="AX3">
        <v>10</v>
      </c>
      <c r="AY3">
        <v>10</v>
      </c>
      <c r="AZ3">
        <v>10</v>
      </c>
      <c r="BA3">
        <v>10</v>
      </c>
      <c r="BB3">
        <v>10</v>
      </c>
      <c r="BC3">
        <v>10</v>
      </c>
      <c r="BD3">
        <v>10</v>
      </c>
      <c r="BE3">
        <v>10</v>
      </c>
      <c r="BF3">
        <v>10</v>
      </c>
      <c r="BG3">
        <v>10</v>
      </c>
      <c r="BH3">
        <v>10</v>
      </c>
      <c r="BI3">
        <v>10</v>
      </c>
      <c r="BJ3">
        <v>10</v>
      </c>
      <c r="BK3">
        <v>10</v>
      </c>
      <c r="BL3">
        <v>10</v>
      </c>
      <c r="BM3">
        <v>10</v>
      </c>
      <c r="BN3">
        <v>10</v>
      </c>
      <c r="BO3">
        <v>10</v>
      </c>
      <c r="BP3">
        <v>10</v>
      </c>
      <c r="BQ3">
        <v>10</v>
      </c>
      <c r="BR3" s="16"/>
    </row>
    <row r="4" spans="1:70">
      <c r="A4" s="317"/>
      <c r="B4" s="312" t="s">
        <v>20</v>
      </c>
      <c r="C4" s="313"/>
      <c r="D4" s="211">
        <f>+入力シート①!D$2</f>
        <v>43739</v>
      </c>
      <c r="E4" s="208"/>
      <c r="F4" s="209"/>
      <c r="G4" s="209"/>
      <c r="H4" s="209"/>
      <c r="I4" s="209"/>
      <c r="J4" s="209"/>
      <c r="K4" s="210"/>
      <c r="M4" s="16"/>
      <c r="N4" s="191" t="s">
        <v>112</v>
      </c>
      <c r="O4" s="191">
        <v>43018</v>
      </c>
      <c r="P4" s="191">
        <v>42646</v>
      </c>
      <c r="Q4" s="191">
        <v>42292</v>
      </c>
      <c r="R4" s="191">
        <v>41914</v>
      </c>
      <c r="S4" s="191">
        <v>41554</v>
      </c>
      <c r="T4" s="191">
        <v>41184</v>
      </c>
      <c r="U4" s="17">
        <v>18</v>
      </c>
      <c r="V4" s="79">
        <v>40455</v>
      </c>
      <c r="W4" s="79">
        <v>40087</v>
      </c>
      <c r="X4" s="79">
        <v>39731</v>
      </c>
      <c r="Y4" s="17">
        <v>23</v>
      </c>
      <c r="Z4" s="17">
        <v>3</v>
      </c>
      <c r="AA4" s="77">
        <v>3</v>
      </c>
      <c r="AB4" s="77">
        <v>12</v>
      </c>
      <c r="AD4">
        <v>3</v>
      </c>
      <c r="AK4">
        <v>4</v>
      </c>
      <c r="AP4">
        <v>5</v>
      </c>
      <c r="AQ4">
        <v>2</v>
      </c>
      <c r="AS4">
        <v>16</v>
      </c>
      <c r="AW4">
        <v>5</v>
      </c>
      <c r="AZ4">
        <v>4</v>
      </c>
      <c r="BI4">
        <v>4</v>
      </c>
      <c r="BK4">
        <v>22</v>
      </c>
      <c r="BM4">
        <v>14</v>
      </c>
      <c r="BN4">
        <v>5</v>
      </c>
      <c r="BP4">
        <v>30</v>
      </c>
      <c r="BR4" s="16"/>
    </row>
    <row r="5" spans="1:70">
      <c r="A5" s="317"/>
      <c r="B5" s="312" t="s">
        <v>62</v>
      </c>
      <c r="C5" s="313"/>
      <c r="D5" s="198">
        <f>+入力シート①!D$3</f>
        <v>31</v>
      </c>
      <c r="E5" s="208"/>
      <c r="F5" s="209"/>
      <c r="G5" s="209"/>
      <c r="H5" s="209"/>
      <c r="I5" s="209"/>
      <c r="J5" s="209"/>
      <c r="K5" s="210"/>
      <c r="M5" s="16"/>
      <c r="N5" s="17">
        <v>31</v>
      </c>
      <c r="O5" s="17">
        <v>31</v>
      </c>
      <c r="P5" s="17">
        <v>31</v>
      </c>
      <c r="Q5" s="17">
        <v>31</v>
      </c>
      <c r="R5" s="17">
        <v>31</v>
      </c>
      <c r="S5" s="17">
        <v>31</v>
      </c>
      <c r="T5" s="17">
        <v>31</v>
      </c>
      <c r="U5" s="17">
        <v>31</v>
      </c>
      <c r="V5" s="17">
        <v>31</v>
      </c>
      <c r="W5" s="17">
        <f>+$A$2</f>
        <v>31</v>
      </c>
      <c r="X5" s="17">
        <f>+$A$2</f>
        <v>31</v>
      </c>
      <c r="Y5" s="17">
        <f>+$A$2</f>
        <v>31</v>
      </c>
      <c r="Z5" s="17">
        <f t="shared" ref="Z5:BQ5" si="1">+$A$2</f>
        <v>31</v>
      </c>
      <c r="AA5" s="77">
        <f t="shared" si="1"/>
        <v>31</v>
      </c>
      <c r="AB5" s="77">
        <f t="shared" si="1"/>
        <v>31</v>
      </c>
      <c r="AC5">
        <f t="shared" si="1"/>
        <v>31</v>
      </c>
      <c r="AD5">
        <f t="shared" si="1"/>
        <v>31</v>
      </c>
      <c r="AE5">
        <f t="shared" si="1"/>
        <v>31</v>
      </c>
      <c r="AF5">
        <f t="shared" si="1"/>
        <v>31</v>
      </c>
      <c r="AG5">
        <f t="shared" si="1"/>
        <v>31</v>
      </c>
      <c r="AH5">
        <f t="shared" si="1"/>
        <v>31</v>
      </c>
      <c r="AI5">
        <f t="shared" si="1"/>
        <v>31</v>
      </c>
      <c r="AJ5">
        <f t="shared" si="1"/>
        <v>31</v>
      </c>
      <c r="AK5">
        <f t="shared" si="1"/>
        <v>31</v>
      </c>
      <c r="AL5">
        <f t="shared" si="1"/>
        <v>31</v>
      </c>
      <c r="AM5">
        <f t="shared" si="1"/>
        <v>31</v>
      </c>
      <c r="AN5">
        <f t="shared" si="1"/>
        <v>31</v>
      </c>
      <c r="AO5">
        <f t="shared" si="1"/>
        <v>31</v>
      </c>
      <c r="AP5">
        <f t="shared" si="1"/>
        <v>31</v>
      </c>
      <c r="AQ5">
        <f t="shared" si="1"/>
        <v>31</v>
      </c>
      <c r="AR5">
        <f t="shared" si="1"/>
        <v>31</v>
      </c>
      <c r="AS5">
        <f t="shared" si="1"/>
        <v>31</v>
      </c>
      <c r="AT5">
        <f t="shared" si="1"/>
        <v>31</v>
      </c>
      <c r="AU5">
        <f t="shared" si="1"/>
        <v>31</v>
      </c>
      <c r="AV5">
        <f t="shared" si="1"/>
        <v>31</v>
      </c>
      <c r="AW5">
        <f t="shared" si="1"/>
        <v>31</v>
      </c>
      <c r="AX5">
        <f t="shared" si="1"/>
        <v>31</v>
      </c>
      <c r="AY5">
        <f t="shared" si="1"/>
        <v>31</v>
      </c>
      <c r="AZ5">
        <f t="shared" si="1"/>
        <v>31</v>
      </c>
      <c r="BA5">
        <f t="shared" si="1"/>
        <v>31</v>
      </c>
      <c r="BB5">
        <f t="shared" si="1"/>
        <v>31</v>
      </c>
      <c r="BC5">
        <f t="shared" si="1"/>
        <v>31</v>
      </c>
      <c r="BD5">
        <f t="shared" si="1"/>
        <v>31</v>
      </c>
      <c r="BE5">
        <f t="shared" si="1"/>
        <v>31</v>
      </c>
      <c r="BF5">
        <f t="shared" si="1"/>
        <v>31</v>
      </c>
      <c r="BG5">
        <f t="shared" si="1"/>
        <v>31</v>
      </c>
      <c r="BH5">
        <f t="shared" si="1"/>
        <v>31</v>
      </c>
      <c r="BI5">
        <f t="shared" si="1"/>
        <v>31</v>
      </c>
      <c r="BJ5">
        <f t="shared" si="1"/>
        <v>31</v>
      </c>
      <c r="BK5">
        <f t="shared" si="1"/>
        <v>31</v>
      </c>
      <c r="BL5">
        <f t="shared" si="1"/>
        <v>31</v>
      </c>
      <c r="BM5">
        <f t="shared" si="1"/>
        <v>31</v>
      </c>
      <c r="BN5">
        <f t="shared" si="1"/>
        <v>31</v>
      </c>
      <c r="BO5">
        <f t="shared" si="1"/>
        <v>31</v>
      </c>
      <c r="BP5">
        <f t="shared" si="1"/>
        <v>31</v>
      </c>
      <c r="BQ5">
        <f t="shared" si="1"/>
        <v>31</v>
      </c>
      <c r="BR5" s="16"/>
    </row>
    <row r="6" spans="1:70" ht="16.5" thickBot="1">
      <c r="A6" s="317"/>
      <c r="B6" s="312" t="s">
        <v>21</v>
      </c>
      <c r="C6" s="313"/>
      <c r="D6" s="212">
        <f>+入力シート①!D$4</f>
        <v>0.40625</v>
      </c>
      <c r="E6" s="213"/>
      <c r="F6" s="214"/>
      <c r="G6" s="214"/>
      <c r="H6" s="214"/>
      <c r="I6" s="214"/>
      <c r="J6" s="214"/>
      <c r="K6" s="215"/>
      <c r="M6" s="16"/>
      <c r="N6" s="166" t="s">
        <v>112</v>
      </c>
      <c r="O6" s="166">
        <v>0.46180555555555558</v>
      </c>
      <c r="P6" s="166">
        <v>0.43055555555555558</v>
      </c>
      <c r="Q6" s="166">
        <v>0.4513888888888889</v>
      </c>
      <c r="R6" s="166">
        <v>0.4375</v>
      </c>
      <c r="S6" s="166">
        <v>0.51041666666666663</v>
      </c>
      <c r="T6" s="166">
        <v>0.4236111111111111</v>
      </c>
      <c r="U6" s="166">
        <v>0.44791666666666669</v>
      </c>
      <c r="V6" s="84">
        <v>0.46180555555555558</v>
      </c>
      <c r="W6" s="84">
        <v>0.47222222222222227</v>
      </c>
      <c r="X6" s="84">
        <v>0.38194444444444442</v>
      </c>
      <c r="Y6" s="166">
        <v>0.45833333333333331</v>
      </c>
      <c r="Z6" s="166"/>
      <c r="BR6" s="16"/>
    </row>
    <row r="7" spans="1:70">
      <c r="A7" s="317"/>
      <c r="B7" s="314" t="s">
        <v>22</v>
      </c>
      <c r="C7" s="216">
        <v>0</v>
      </c>
      <c r="D7" s="198">
        <f>+入力シート①!D$5</f>
        <v>27.992599999999999</v>
      </c>
      <c r="E7" s="198">
        <f>+COUNT($M7:$BR7)</f>
        <v>26</v>
      </c>
      <c r="F7" s="201">
        <f>+AVERAGE($M7:$BR7)</f>
        <v>24.66226923076923</v>
      </c>
      <c r="G7" s="201">
        <f>+STDEV($M7:$BR7)</f>
        <v>5.2637508722027873</v>
      </c>
      <c r="H7" s="201">
        <f>+MAX($M7:$BR7)</f>
        <v>27.4</v>
      </c>
      <c r="I7" s="201">
        <f>+MIN($M7:$BR7)</f>
        <v>0</v>
      </c>
      <c r="J7" s="201">
        <f>+D7-F7</f>
        <v>3.3303307692307698</v>
      </c>
      <c r="K7" s="201">
        <f>+J7/G7</f>
        <v>0.6326915635042365</v>
      </c>
      <c r="M7" s="16"/>
      <c r="N7" s="17" t="s">
        <v>112</v>
      </c>
      <c r="O7" s="17">
        <v>26.78</v>
      </c>
      <c r="P7" s="17">
        <v>25.7</v>
      </c>
      <c r="Q7" s="17">
        <v>23.15</v>
      </c>
      <c r="R7" s="17">
        <v>27.076000000000001</v>
      </c>
      <c r="S7" s="17">
        <v>0</v>
      </c>
      <c r="T7" s="17">
        <v>26.613</v>
      </c>
      <c r="U7" s="17">
        <v>25.8</v>
      </c>
      <c r="V7">
        <v>27.2</v>
      </c>
      <c r="W7">
        <v>27.4</v>
      </c>
      <c r="X7">
        <v>26.3</v>
      </c>
      <c r="Y7" s="17">
        <v>26.8</v>
      </c>
      <c r="Z7" s="17">
        <v>26.4</v>
      </c>
      <c r="AA7" s="77">
        <v>26.5</v>
      </c>
      <c r="AB7" s="77">
        <v>26.5</v>
      </c>
      <c r="AD7">
        <v>26.2</v>
      </c>
      <c r="AK7">
        <v>27</v>
      </c>
      <c r="AP7">
        <v>26.7</v>
      </c>
      <c r="AQ7">
        <v>26.3</v>
      </c>
      <c r="AS7">
        <v>25.9</v>
      </c>
      <c r="AW7">
        <v>24.9</v>
      </c>
      <c r="AZ7">
        <v>26.6</v>
      </c>
      <c r="BI7">
        <v>23.9</v>
      </c>
      <c r="BK7">
        <v>22.2</v>
      </c>
      <c r="BM7">
        <v>23.5</v>
      </c>
      <c r="BN7">
        <v>22.4</v>
      </c>
      <c r="BP7">
        <v>23.4</v>
      </c>
      <c r="BR7" s="16"/>
    </row>
    <row r="8" spans="1:70">
      <c r="A8" s="317"/>
      <c r="B8" s="314"/>
      <c r="C8" s="216">
        <v>10</v>
      </c>
      <c r="D8" s="198">
        <f>+入力シート①!D$6</f>
        <v>27.988700000000001</v>
      </c>
      <c r="E8" s="198">
        <f t="shared" ref="E8:E22" si="2">+COUNT($M8:$BR8)</f>
        <v>26</v>
      </c>
      <c r="F8" s="201">
        <f t="shared" ref="F8:F22" si="3">+AVERAGE($M8:$BR8)</f>
        <v>24.496573076923081</v>
      </c>
      <c r="G8" s="201">
        <f t="shared" ref="G8:G22" si="4">+STDEV($M8:$BR8)</f>
        <v>5.2092982294015471</v>
      </c>
      <c r="H8" s="201">
        <f t="shared" ref="H8:H22" si="5">+MAX($M8:$BR8)</f>
        <v>27.530100000000001</v>
      </c>
      <c r="I8" s="201">
        <f t="shared" ref="I8:I22" si="6">+MIN($M8:$BR8)</f>
        <v>0</v>
      </c>
      <c r="J8" s="201">
        <f t="shared" ref="J8:J22" si="7">+D8-F8</f>
        <v>3.4921269230769205</v>
      </c>
      <c r="K8" s="201">
        <f t="shared" ref="K8:K22" si="8">+J8/G8</f>
        <v>0.67036417753300759</v>
      </c>
      <c r="M8" s="16"/>
      <c r="N8" s="17" t="s">
        <v>112</v>
      </c>
      <c r="O8" s="17">
        <v>26.72</v>
      </c>
      <c r="P8" s="17">
        <v>24.28</v>
      </c>
      <c r="Q8" s="17">
        <v>23.14</v>
      </c>
      <c r="R8" s="17">
        <v>27.075500000000002</v>
      </c>
      <c r="S8" s="17">
        <v>0</v>
      </c>
      <c r="T8" s="17">
        <v>26.609300000000001</v>
      </c>
      <c r="U8" s="17">
        <v>25.851400000000002</v>
      </c>
      <c r="V8">
        <v>27.192699999999999</v>
      </c>
      <c r="W8">
        <v>27.530100000000001</v>
      </c>
      <c r="X8">
        <v>26.320399999999999</v>
      </c>
      <c r="Y8" s="17">
        <v>26.861499999999999</v>
      </c>
      <c r="Z8" s="17">
        <v>26.35</v>
      </c>
      <c r="AA8" s="77">
        <v>26.54</v>
      </c>
      <c r="AB8" s="77">
        <v>26.51</v>
      </c>
      <c r="AD8">
        <v>26.12</v>
      </c>
      <c r="AK8">
        <v>26.8</v>
      </c>
      <c r="AP8">
        <v>25.89</v>
      </c>
      <c r="AQ8">
        <v>24.26</v>
      </c>
      <c r="AS8">
        <v>24.71</v>
      </c>
      <c r="AW8">
        <v>24.8</v>
      </c>
      <c r="AZ8">
        <v>26.23</v>
      </c>
      <c r="BI8">
        <v>24.22</v>
      </c>
      <c r="BK8">
        <v>22.52</v>
      </c>
      <c r="BM8">
        <v>24.19</v>
      </c>
      <c r="BN8">
        <v>22.64</v>
      </c>
      <c r="BP8">
        <v>23.55</v>
      </c>
      <c r="BR8" s="16"/>
    </row>
    <row r="9" spans="1:70">
      <c r="A9" s="317"/>
      <c r="B9" s="314"/>
      <c r="C9" s="216">
        <v>20</v>
      </c>
      <c r="D9" s="198">
        <f>+入力シート①!D$7</f>
        <v>27.989899999999999</v>
      </c>
      <c r="E9" s="198">
        <f t="shared" si="2"/>
        <v>26</v>
      </c>
      <c r="F9" s="201">
        <f>+AVERAGE($M9:$BR9)</f>
        <v>24.392396153846157</v>
      </c>
      <c r="G9" s="201">
        <f t="shared" si="4"/>
        <v>5.2305429508211292</v>
      </c>
      <c r="H9" s="201">
        <f t="shared" si="5"/>
        <v>27.535299999999999</v>
      </c>
      <c r="I9" s="201">
        <f t="shared" si="6"/>
        <v>0</v>
      </c>
      <c r="J9" s="201">
        <f t="shared" si="7"/>
        <v>3.5975038461538418</v>
      </c>
      <c r="K9" s="201">
        <f t="shared" si="8"/>
        <v>0.68778784152591255</v>
      </c>
      <c r="M9" s="16"/>
      <c r="N9" s="17" t="s">
        <v>112</v>
      </c>
      <c r="O9" s="17">
        <v>26.68</v>
      </c>
      <c r="P9" s="17">
        <v>22.44</v>
      </c>
      <c r="Q9" s="17">
        <v>23.14</v>
      </c>
      <c r="R9" s="17">
        <v>27.068899999999999</v>
      </c>
      <c r="S9" s="17">
        <v>0</v>
      </c>
      <c r="T9" s="17">
        <v>26.598700000000001</v>
      </c>
      <c r="U9" s="17">
        <v>25.8508</v>
      </c>
      <c r="V9">
        <v>27.2303</v>
      </c>
      <c r="W9">
        <v>27.535299999999999</v>
      </c>
      <c r="X9">
        <v>26.323899999999998</v>
      </c>
      <c r="Y9" s="17">
        <v>26.8644</v>
      </c>
      <c r="Z9" s="17">
        <v>26.28</v>
      </c>
      <c r="AA9" s="77">
        <v>26.52</v>
      </c>
      <c r="AB9" s="77">
        <v>26.5</v>
      </c>
      <c r="AD9">
        <v>26.11</v>
      </c>
      <c r="AK9">
        <v>26.79</v>
      </c>
      <c r="AP9">
        <v>25.87</v>
      </c>
      <c r="AQ9">
        <v>24.17</v>
      </c>
      <c r="AS9">
        <v>24.69</v>
      </c>
      <c r="AW9">
        <v>24.72</v>
      </c>
      <c r="AZ9">
        <v>26.23</v>
      </c>
      <c r="BI9">
        <v>24.16</v>
      </c>
      <c r="BK9">
        <v>22.49</v>
      </c>
      <c r="BM9">
        <v>24.21</v>
      </c>
      <c r="BN9">
        <v>22.15</v>
      </c>
      <c r="BP9">
        <v>23.58</v>
      </c>
      <c r="BR9" s="16"/>
    </row>
    <row r="10" spans="1:70">
      <c r="A10" s="317"/>
      <c r="B10" s="314"/>
      <c r="C10" s="216">
        <v>30</v>
      </c>
      <c r="D10" s="198">
        <f>+入力シート①!D$8</f>
        <v>27.983899999999998</v>
      </c>
      <c r="E10" s="198">
        <f t="shared" si="2"/>
        <v>26</v>
      </c>
      <c r="F10" s="201">
        <f t="shared" si="3"/>
        <v>24.124988461538457</v>
      </c>
      <c r="G10" s="201">
        <f t="shared" si="4"/>
        <v>5.3363578787279362</v>
      </c>
      <c r="H10" s="201">
        <f t="shared" si="5"/>
        <v>27.536200000000001</v>
      </c>
      <c r="I10" s="201">
        <f t="shared" si="6"/>
        <v>0</v>
      </c>
      <c r="J10" s="201">
        <f t="shared" si="7"/>
        <v>3.8589115384615411</v>
      </c>
      <c r="K10" s="201">
        <f t="shared" si="8"/>
        <v>0.72313582150180222</v>
      </c>
      <c r="M10" s="16"/>
      <c r="N10" s="17" t="s">
        <v>112</v>
      </c>
      <c r="O10" s="17">
        <v>26.66</v>
      </c>
      <c r="P10" s="17">
        <v>19.8</v>
      </c>
      <c r="Q10" s="17">
        <v>21.02</v>
      </c>
      <c r="R10" s="17">
        <v>27.0746</v>
      </c>
      <c r="S10" s="17">
        <v>0</v>
      </c>
      <c r="T10" s="17">
        <v>26.4816</v>
      </c>
      <c r="U10" s="17">
        <v>25.812000000000001</v>
      </c>
      <c r="V10">
        <v>27.452999999999999</v>
      </c>
      <c r="W10">
        <v>27.536200000000001</v>
      </c>
      <c r="X10">
        <v>26.157</v>
      </c>
      <c r="Y10" s="17">
        <v>26.865300000000001</v>
      </c>
      <c r="Z10" s="17">
        <v>26.21</v>
      </c>
      <c r="AA10" s="77">
        <v>26.52</v>
      </c>
      <c r="AB10" s="77">
        <v>26.46</v>
      </c>
      <c r="AD10">
        <v>26.08</v>
      </c>
      <c r="AK10">
        <v>26.8</v>
      </c>
      <c r="AP10">
        <v>25.87</v>
      </c>
      <c r="AQ10">
        <v>23.4</v>
      </c>
      <c r="AS10">
        <v>24.67</v>
      </c>
      <c r="AW10">
        <v>24.65</v>
      </c>
      <c r="AZ10">
        <v>26.22</v>
      </c>
      <c r="BI10">
        <v>23.8</v>
      </c>
      <c r="BK10">
        <v>22.29</v>
      </c>
      <c r="BM10">
        <v>23.91</v>
      </c>
      <c r="BN10">
        <v>21.93</v>
      </c>
      <c r="BP10">
        <v>23.58</v>
      </c>
      <c r="BR10" s="16"/>
    </row>
    <row r="11" spans="1:70">
      <c r="A11" s="317"/>
      <c r="B11" s="314"/>
      <c r="C11" s="216">
        <v>50</v>
      </c>
      <c r="D11" s="198">
        <f>+入力シート①!D$9</f>
        <v>25.6509</v>
      </c>
      <c r="E11" s="198">
        <f t="shared" si="2"/>
        <v>26</v>
      </c>
      <c r="F11" s="201">
        <f t="shared" si="3"/>
        <v>22.502634615384615</v>
      </c>
      <c r="G11" s="201">
        <f t="shared" si="4"/>
        <v>6.4351433380115086</v>
      </c>
      <c r="H11" s="201">
        <f t="shared" si="5"/>
        <v>27.534300000000002</v>
      </c>
      <c r="I11" s="201">
        <f t="shared" si="6"/>
        <v>0</v>
      </c>
      <c r="J11" s="201">
        <f t="shared" si="7"/>
        <v>3.1482653846153852</v>
      </c>
      <c r="K11" s="201">
        <f t="shared" si="8"/>
        <v>0.48923003253385416</v>
      </c>
      <c r="M11" s="16"/>
      <c r="N11" s="17" t="s">
        <v>112</v>
      </c>
      <c r="O11" s="17">
        <v>26.54</v>
      </c>
      <c r="P11" s="17">
        <v>17.5</v>
      </c>
      <c r="Q11" s="17">
        <v>15.52</v>
      </c>
      <c r="R11" s="17">
        <v>25.751999999999999</v>
      </c>
      <c r="S11" s="17">
        <v>0</v>
      </c>
      <c r="T11" s="17">
        <v>26.611999999999998</v>
      </c>
      <c r="U11" s="17">
        <v>25.387799999999999</v>
      </c>
      <c r="V11">
        <v>27.534300000000002</v>
      </c>
      <c r="W11">
        <v>7.1337000000000002</v>
      </c>
      <c r="X11">
        <v>23.850100000000001</v>
      </c>
      <c r="Y11" s="17">
        <v>26.868600000000001</v>
      </c>
      <c r="Z11" s="17">
        <v>25.69</v>
      </c>
      <c r="AA11" s="77">
        <v>26.51</v>
      </c>
      <c r="AB11" s="77">
        <v>26.34</v>
      </c>
      <c r="AD11">
        <v>26.07</v>
      </c>
      <c r="AK11">
        <v>26.85</v>
      </c>
      <c r="AP11">
        <v>25.87</v>
      </c>
      <c r="AQ11">
        <v>20.82</v>
      </c>
      <c r="AS11">
        <v>24.63</v>
      </c>
      <c r="AW11">
        <v>24.49</v>
      </c>
      <c r="AZ11">
        <v>26.22</v>
      </c>
      <c r="BI11">
        <v>20.25</v>
      </c>
      <c r="BK11">
        <v>20.53</v>
      </c>
      <c r="BM11">
        <v>23.09</v>
      </c>
      <c r="BN11">
        <v>21.43</v>
      </c>
      <c r="BP11">
        <v>23.58</v>
      </c>
      <c r="BR11" s="16"/>
    </row>
    <row r="12" spans="1:70">
      <c r="A12" s="317"/>
      <c r="B12" s="314"/>
      <c r="C12" s="216">
        <v>75</v>
      </c>
      <c r="D12" s="198">
        <f>+入力シート①!D$10</f>
        <v>22.7502</v>
      </c>
      <c r="E12" s="198">
        <f t="shared" si="2"/>
        <v>26</v>
      </c>
      <c r="F12" s="201">
        <f t="shared" si="3"/>
        <v>21.241819230769231</v>
      </c>
      <c r="G12" s="201">
        <f t="shared" si="4"/>
        <v>5.6806737351141274</v>
      </c>
      <c r="H12" s="201">
        <f t="shared" si="5"/>
        <v>26.861699999999999</v>
      </c>
      <c r="I12" s="201">
        <f t="shared" si="6"/>
        <v>0</v>
      </c>
      <c r="J12" s="201">
        <f t="shared" si="7"/>
        <v>1.5083807692307687</v>
      </c>
      <c r="K12" s="201">
        <f t="shared" si="8"/>
        <v>0.26552849883051144</v>
      </c>
      <c r="M12" s="16"/>
      <c r="N12" s="17" t="s">
        <v>112</v>
      </c>
      <c r="O12" s="17">
        <v>26.36</v>
      </c>
      <c r="P12" s="17">
        <v>15.6</v>
      </c>
      <c r="Q12" s="17">
        <v>14.58</v>
      </c>
      <c r="R12" s="17">
        <v>22.645800000000001</v>
      </c>
      <c r="S12" s="17">
        <v>0</v>
      </c>
      <c r="T12" s="17">
        <v>24.635300000000001</v>
      </c>
      <c r="U12" s="17">
        <v>23.841100000000001</v>
      </c>
      <c r="V12">
        <v>25.891300000000001</v>
      </c>
      <c r="W12">
        <v>25.3277</v>
      </c>
      <c r="X12">
        <v>20.104399999999998</v>
      </c>
      <c r="Y12" s="17">
        <v>26.861699999999999</v>
      </c>
      <c r="Z12" s="17">
        <v>23.45</v>
      </c>
      <c r="AA12" s="77">
        <v>24.41</v>
      </c>
      <c r="AB12" s="77">
        <v>24.84</v>
      </c>
      <c r="AD12">
        <v>24.36</v>
      </c>
      <c r="AK12">
        <v>23.95</v>
      </c>
      <c r="AP12">
        <v>24.71</v>
      </c>
      <c r="AQ12">
        <v>16.579999999999998</v>
      </c>
      <c r="AS12">
        <v>21.17</v>
      </c>
      <c r="AW12">
        <v>22.32</v>
      </c>
      <c r="AZ12">
        <v>24.51</v>
      </c>
      <c r="BI12">
        <v>14.82</v>
      </c>
      <c r="BK12">
        <v>17.38</v>
      </c>
      <c r="BM12">
        <v>22.09</v>
      </c>
      <c r="BN12">
        <v>18.27</v>
      </c>
      <c r="BP12">
        <v>23.58</v>
      </c>
      <c r="BR12" s="16"/>
    </row>
    <row r="13" spans="1:70">
      <c r="A13" s="317"/>
      <c r="B13" s="314"/>
      <c r="C13" s="216">
        <v>100</v>
      </c>
      <c r="D13" s="198">
        <f>+入力シート①!D$11</f>
        <v>21.998799999999999</v>
      </c>
      <c r="E13" s="198">
        <f t="shared" si="2"/>
        <v>26</v>
      </c>
      <c r="F13" s="201">
        <f t="shared" si="3"/>
        <v>19.119307692307693</v>
      </c>
      <c r="G13" s="201">
        <f t="shared" si="4"/>
        <v>5.1628139897480807</v>
      </c>
      <c r="H13" s="201">
        <f t="shared" si="5"/>
        <v>23.844899999999999</v>
      </c>
      <c r="I13" s="201">
        <f t="shared" si="6"/>
        <v>0</v>
      </c>
      <c r="J13" s="201">
        <f t="shared" si="7"/>
        <v>2.8794923076923062</v>
      </c>
      <c r="K13" s="201">
        <f t="shared" si="8"/>
        <v>0.55773698479359912</v>
      </c>
      <c r="M13" s="16"/>
      <c r="N13" s="17" t="s">
        <v>112</v>
      </c>
      <c r="O13" s="17">
        <v>22.95</v>
      </c>
      <c r="P13" s="17">
        <v>14.04</v>
      </c>
      <c r="Q13" s="17">
        <v>13.34</v>
      </c>
      <c r="R13" s="17">
        <v>21.1557</v>
      </c>
      <c r="S13" s="17">
        <v>0</v>
      </c>
      <c r="T13" s="17">
        <v>22.025500000000001</v>
      </c>
      <c r="U13" s="17">
        <v>21.135000000000002</v>
      </c>
      <c r="V13">
        <v>22.8127</v>
      </c>
      <c r="W13">
        <v>23.5457</v>
      </c>
      <c r="X13">
        <v>17.092500000000001</v>
      </c>
      <c r="Y13" s="17">
        <v>23.844899999999999</v>
      </c>
      <c r="Z13" s="17">
        <v>20.91</v>
      </c>
      <c r="AA13" s="77">
        <v>22.47</v>
      </c>
      <c r="AB13" s="77">
        <v>21.27</v>
      </c>
      <c r="AD13">
        <v>21.91</v>
      </c>
      <c r="AK13">
        <v>22.08</v>
      </c>
      <c r="AP13">
        <v>23.22</v>
      </c>
      <c r="AQ13">
        <v>14.5</v>
      </c>
      <c r="AS13">
        <v>19.97</v>
      </c>
      <c r="AW13">
        <v>19.96</v>
      </c>
      <c r="AZ13">
        <v>21.97</v>
      </c>
      <c r="BI13">
        <v>13.57</v>
      </c>
      <c r="BK13">
        <v>14.32</v>
      </c>
      <c r="BM13">
        <v>19.989999999999998</v>
      </c>
      <c r="BN13">
        <v>17.02</v>
      </c>
      <c r="BP13">
        <v>22</v>
      </c>
      <c r="BR13" s="16"/>
    </row>
    <row r="14" spans="1:70">
      <c r="A14" s="317"/>
      <c r="B14" s="314"/>
      <c r="C14" s="216">
        <v>150</v>
      </c>
      <c r="D14" s="198">
        <f>+入力シート①!D$12</f>
        <v>20.474399999999999</v>
      </c>
      <c r="E14" s="198">
        <f t="shared" si="2"/>
        <v>26</v>
      </c>
      <c r="F14" s="201">
        <f t="shared" si="3"/>
        <v>16.386603846153843</v>
      </c>
      <c r="G14" s="201">
        <f t="shared" si="4"/>
        <v>4.724827030186896</v>
      </c>
      <c r="H14" s="201">
        <f t="shared" si="5"/>
        <v>20.446400000000001</v>
      </c>
      <c r="I14" s="201">
        <f t="shared" si="6"/>
        <v>0</v>
      </c>
      <c r="J14" s="201">
        <f t="shared" si="7"/>
        <v>4.0877961538461562</v>
      </c>
      <c r="K14" s="201">
        <f t="shared" si="8"/>
        <v>0.86517371487448058</v>
      </c>
      <c r="M14" s="16"/>
      <c r="N14" s="17" t="s">
        <v>112</v>
      </c>
      <c r="O14" s="17">
        <v>20.010000000000002</v>
      </c>
      <c r="P14" s="17">
        <v>11.798999999999999</v>
      </c>
      <c r="Q14" s="17">
        <v>11.81</v>
      </c>
      <c r="R14" s="17">
        <v>19.099699999999999</v>
      </c>
      <c r="S14" s="17">
        <v>0</v>
      </c>
      <c r="T14" s="17">
        <v>20.446400000000001</v>
      </c>
      <c r="U14" s="17">
        <v>18.907</v>
      </c>
      <c r="V14">
        <v>18.815799999999999</v>
      </c>
      <c r="W14">
        <v>20.040800000000001</v>
      </c>
      <c r="X14">
        <v>13.154299999999999</v>
      </c>
      <c r="Y14" s="17">
        <v>20.2987</v>
      </c>
      <c r="Z14" s="17">
        <v>17.95</v>
      </c>
      <c r="AA14" s="77">
        <v>19.52</v>
      </c>
      <c r="AB14" s="77">
        <v>18.54</v>
      </c>
      <c r="AD14">
        <v>19.850000000000001</v>
      </c>
      <c r="AK14">
        <v>19.61</v>
      </c>
      <c r="AP14">
        <v>18.77</v>
      </c>
      <c r="AQ14">
        <v>12.34</v>
      </c>
      <c r="AS14">
        <v>18.37</v>
      </c>
      <c r="AW14">
        <v>17.68</v>
      </c>
      <c r="AZ14">
        <v>19.510000000000002</v>
      </c>
      <c r="BI14">
        <v>10.44</v>
      </c>
      <c r="BK14">
        <v>10.58</v>
      </c>
      <c r="BM14">
        <v>15</v>
      </c>
      <c r="BN14">
        <v>14.38</v>
      </c>
      <c r="BP14">
        <v>19.13</v>
      </c>
      <c r="BR14" s="16"/>
    </row>
    <row r="15" spans="1:70">
      <c r="A15" s="317"/>
      <c r="B15" s="314"/>
      <c r="C15" s="216">
        <v>200</v>
      </c>
      <c r="D15" s="198">
        <f>+入力シート①!D$13</f>
        <v>19.5121</v>
      </c>
      <c r="E15" s="198">
        <f t="shared" si="2"/>
        <v>26</v>
      </c>
      <c r="F15" s="201">
        <f t="shared" si="3"/>
        <v>14.288300000000001</v>
      </c>
      <c r="G15" s="201">
        <f t="shared" si="4"/>
        <v>4.4176267275540528</v>
      </c>
      <c r="H15" s="201">
        <f t="shared" si="5"/>
        <v>19.174700000000001</v>
      </c>
      <c r="I15" s="201">
        <f t="shared" si="6"/>
        <v>0</v>
      </c>
      <c r="J15" s="201">
        <f t="shared" si="7"/>
        <v>5.2237999999999989</v>
      </c>
      <c r="K15" s="201">
        <f t="shared" si="8"/>
        <v>1.1824901292401198</v>
      </c>
      <c r="M15" s="16"/>
      <c r="N15" s="17" t="s">
        <v>112</v>
      </c>
      <c r="O15" s="17">
        <v>14.92</v>
      </c>
      <c r="P15" s="17">
        <v>10.75</v>
      </c>
      <c r="Q15" s="17">
        <v>9.58</v>
      </c>
      <c r="R15" s="17">
        <v>16.195399999999999</v>
      </c>
      <c r="S15" s="17">
        <v>0</v>
      </c>
      <c r="T15" s="17">
        <v>19.174700000000001</v>
      </c>
      <c r="U15" s="17">
        <v>18.127099999999999</v>
      </c>
      <c r="V15">
        <v>16.308</v>
      </c>
      <c r="W15">
        <v>16.140799999999999</v>
      </c>
      <c r="X15">
        <v>11.021000000000001</v>
      </c>
      <c r="Y15" s="17">
        <v>16.748799999999999</v>
      </c>
      <c r="Z15" s="17">
        <v>14.79</v>
      </c>
      <c r="AA15" s="77">
        <v>17</v>
      </c>
      <c r="AB15" s="77">
        <v>17.059999999999999</v>
      </c>
      <c r="AD15">
        <v>18.579999999999998</v>
      </c>
      <c r="AK15">
        <v>18.77</v>
      </c>
      <c r="AP15">
        <v>16.100000000000001</v>
      </c>
      <c r="AQ15">
        <v>9.76</v>
      </c>
      <c r="AS15">
        <v>17.73</v>
      </c>
      <c r="AW15">
        <v>15.32</v>
      </c>
      <c r="AZ15">
        <v>16.940000000000001</v>
      </c>
      <c r="BI15">
        <v>8.34</v>
      </c>
      <c r="BK15">
        <v>9.26</v>
      </c>
      <c r="BM15">
        <v>12.35</v>
      </c>
      <c r="BN15">
        <v>12.24</v>
      </c>
      <c r="BP15">
        <v>18.29</v>
      </c>
      <c r="BR15" s="16"/>
    </row>
    <row r="16" spans="1:70">
      <c r="A16" s="317"/>
      <c r="B16" s="314"/>
      <c r="C16" s="216">
        <v>300</v>
      </c>
      <c r="D16" s="198">
        <f>+入力シート①!D$14</f>
        <v>15.6052</v>
      </c>
      <c r="E16" s="198">
        <f t="shared" si="2"/>
        <v>16</v>
      </c>
      <c r="F16" s="201">
        <f t="shared" si="3"/>
        <v>11.520568750000002</v>
      </c>
      <c r="G16" s="201">
        <f t="shared" si="4"/>
        <v>4.397527956586325</v>
      </c>
      <c r="H16" s="201">
        <f t="shared" si="5"/>
        <v>16.920000000000002</v>
      </c>
      <c r="I16" s="201">
        <f t="shared" si="6"/>
        <v>0</v>
      </c>
      <c r="J16" s="201">
        <f t="shared" si="7"/>
        <v>4.0846312499999975</v>
      </c>
      <c r="K16" s="201">
        <f t="shared" si="8"/>
        <v>0.9288471364650015</v>
      </c>
      <c r="M16" s="16"/>
      <c r="N16" s="17" t="s">
        <v>112</v>
      </c>
      <c r="O16" s="17">
        <v>11.58</v>
      </c>
      <c r="P16" s="17">
        <v>7.9960000000000004</v>
      </c>
      <c r="Q16" s="17">
        <v>7.28</v>
      </c>
      <c r="R16" s="17">
        <v>11.052300000000001</v>
      </c>
      <c r="S16" s="17">
        <v>0</v>
      </c>
      <c r="T16" s="17">
        <v>16.8752</v>
      </c>
      <c r="U16" s="17">
        <v>16.5364</v>
      </c>
      <c r="V16">
        <v>12.277799999999999</v>
      </c>
      <c r="W16">
        <v>11.022500000000001</v>
      </c>
      <c r="X16">
        <v>8.0291999999999994</v>
      </c>
      <c r="Y16" s="17">
        <v>12.2197</v>
      </c>
      <c r="Z16" s="17">
        <v>10.44</v>
      </c>
      <c r="AA16" s="77">
        <v>12.82</v>
      </c>
      <c r="AB16" s="77">
        <v>12.65</v>
      </c>
      <c r="AD16">
        <v>16.920000000000002</v>
      </c>
      <c r="AK16">
        <v>16.63</v>
      </c>
      <c r="BR16" s="16"/>
    </row>
    <row r="17" spans="1:70">
      <c r="A17" s="317"/>
      <c r="B17" s="314"/>
      <c r="C17" s="216">
        <v>400</v>
      </c>
      <c r="D17" s="198">
        <f>+入力シート①!D$15</f>
        <v>12.538399999999999</v>
      </c>
      <c r="E17" s="198">
        <f t="shared" si="2"/>
        <v>16</v>
      </c>
      <c r="F17" s="201">
        <f t="shared" si="3"/>
        <v>9.0995062499999992</v>
      </c>
      <c r="G17" s="201">
        <f t="shared" si="4"/>
        <v>3.7778258974298522</v>
      </c>
      <c r="H17" s="201">
        <f t="shared" si="5"/>
        <v>14.58</v>
      </c>
      <c r="I17" s="201">
        <f t="shared" si="6"/>
        <v>0</v>
      </c>
      <c r="J17" s="201">
        <f t="shared" si="7"/>
        <v>3.4388937500000001</v>
      </c>
      <c r="K17" s="201">
        <f t="shared" si="8"/>
        <v>0.91028380962170963</v>
      </c>
      <c r="M17" s="16"/>
      <c r="N17" s="17" t="s">
        <v>112</v>
      </c>
      <c r="O17" s="17">
        <v>8.89</v>
      </c>
      <c r="P17" s="17">
        <v>6.72</v>
      </c>
      <c r="Q17" s="17">
        <v>5.92</v>
      </c>
      <c r="R17" s="17">
        <v>8.3407999999999998</v>
      </c>
      <c r="S17" s="17">
        <v>0</v>
      </c>
      <c r="T17" s="17">
        <v>14.011799999999999</v>
      </c>
      <c r="U17" s="17">
        <v>14.2012</v>
      </c>
      <c r="V17">
        <v>8.8526000000000007</v>
      </c>
      <c r="W17">
        <v>8.3008000000000006</v>
      </c>
      <c r="X17">
        <v>6.4017999999999997</v>
      </c>
      <c r="Y17" s="17">
        <v>8.7331000000000003</v>
      </c>
      <c r="Z17" s="17">
        <v>8.01</v>
      </c>
      <c r="AA17" s="77">
        <v>9.1</v>
      </c>
      <c r="AB17" s="77">
        <v>9.4</v>
      </c>
      <c r="AD17">
        <v>14.58</v>
      </c>
      <c r="AK17">
        <v>14.13</v>
      </c>
      <c r="BR17" s="16"/>
    </row>
    <row r="18" spans="1:70">
      <c r="A18" s="317"/>
      <c r="B18" s="314"/>
      <c r="C18" s="216">
        <v>500</v>
      </c>
      <c r="D18" s="198">
        <f>+入力シート①!D$16</f>
        <v>9.4933999999999994</v>
      </c>
      <c r="E18" s="198">
        <f t="shared" si="2"/>
        <v>12</v>
      </c>
      <c r="F18" s="201">
        <f t="shared" si="3"/>
        <v>6.9577500000000008</v>
      </c>
      <c r="G18" s="201">
        <f t="shared" si="4"/>
        <v>3.3001261010342096</v>
      </c>
      <c r="H18" s="201">
        <f t="shared" si="5"/>
        <v>11.73</v>
      </c>
      <c r="I18" s="201">
        <f t="shared" si="6"/>
        <v>0</v>
      </c>
      <c r="J18" s="201">
        <f t="shared" si="7"/>
        <v>2.5356499999999986</v>
      </c>
      <c r="K18" s="201">
        <f t="shared" si="8"/>
        <v>0.768349427376537</v>
      </c>
      <c r="M18" s="16"/>
      <c r="N18" s="17" t="s">
        <v>112</v>
      </c>
      <c r="O18" s="17">
        <v>7.15</v>
      </c>
      <c r="P18" s="17">
        <v>5.4</v>
      </c>
      <c r="Q18" s="17">
        <v>4.75</v>
      </c>
      <c r="R18" s="17">
        <v>6.4169999999999998</v>
      </c>
      <c r="S18" s="17">
        <v>0</v>
      </c>
      <c r="T18" s="17">
        <v>11.5365</v>
      </c>
      <c r="U18" s="17">
        <v>11.0822</v>
      </c>
      <c r="V18">
        <v>7.0625</v>
      </c>
      <c r="W18">
        <v>6.7123999999999997</v>
      </c>
      <c r="X18">
        <v>5.3924000000000003</v>
      </c>
      <c r="AA18" s="77">
        <v>6.26</v>
      </c>
      <c r="AD18">
        <v>11.73</v>
      </c>
      <c r="BR18" s="16"/>
    </row>
    <row r="19" spans="1:70">
      <c r="A19" s="317"/>
      <c r="B19" s="314"/>
      <c r="C19" s="216">
        <v>600</v>
      </c>
      <c r="D19" s="198" t="str">
        <f>+入力シート①!D$17</f>
        <v>-</v>
      </c>
      <c r="E19" s="198">
        <f t="shared" si="2"/>
        <v>8</v>
      </c>
      <c r="F19" s="201">
        <f t="shared" si="3"/>
        <v>0</v>
      </c>
      <c r="G19" s="201">
        <f t="shared" si="4"/>
        <v>0</v>
      </c>
      <c r="H19" s="201">
        <f t="shared" si="5"/>
        <v>0</v>
      </c>
      <c r="I19" s="201">
        <f t="shared" si="6"/>
        <v>0</v>
      </c>
      <c r="J19" s="201" t="e">
        <f t="shared" si="7"/>
        <v>#VALUE!</v>
      </c>
      <c r="K19" s="201" t="e">
        <f t="shared" si="8"/>
        <v>#VALUE!</v>
      </c>
      <c r="M19" s="16"/>
      <c r="N19" s="17" t="s">
        <v>112</v>
      </c>
      <c r="O19" s="17">
        <v>0</v>
      </c>
      <c r="P19" s="17">
        <v>0</v>
      </c>
      <c r="Q19" s="17">
        <v>0</v>
      </c>
      <c r="R19" s="17">
        <v>0</v>
      </c>
      <c r="S19" s="17">
        <v>0</v>
      </c>
      <c r="T19" s="17">
        <v>0</v>
      </c>
      <c r="U19" s="17">
        <v>0</v>
      </c>
      <c r="V19">
        <v>0</v>
      </c>
      <c r="BR19" s="16"/>
    </row>
    <row r="20" spans="1:70">
      <c r="A20" s="317"/>
      <c r="B20" s="217"/>
      <c r="C20" s="217"/>
      <c r="D20" s="218"/>
      <c r="E20" s="218"/>
      <c r="F20" s="219"/>
      <c r="G20" s="219"/>
      <c r="H20" s="219"/>
      <c r="I20" s="219"/>
      <c r="J20" s="219"/>
      <c r="K20" s="219"/>
      <c r="L20" s="18"/>
      <c r="M20" s="16"/>
      <c r="V20" s="18"/>
      <c r="W20" s="18"/>
      <c r="X20" s="18"/>
      <c r="BR20" s="16"/>
    </row>
    <row r="21" spans="1:70">
      <c r="A21" s="317"/>
      <c r="B21" s="315" t="s">
        <v>25</v>
      </c>
      <c r="C21" s="220" t="s">
        <v>23</v>
      </c>
      <c r="D21" s="198">
        <f>+入力シート①!D$19</f>
        <v>323</v>
      </c>
      <c r="E21" s="198">
        <f t="shared" si="2"/>
        <v>24</v>
      </c>
      <c r="F21" s="201">
        <f t="shared" si="3"/>
        <v>129.54166666666666</v>
      </c>
      <c r="G21" s="201">
        <f t="shared" si="4"/>
        <v>98.881562516968245</v>
      </c>
      <c r="H21" s="201">
        <f t="shared" si="5"/>
        <v>345</v>
      </c>
      <c r="I21" s="201">
        <f t="shared" si="6"/>
        <v>0</v>
      </c>
      <c r="J21" s="201">
        <f t="shared" si="7"/>
        <v>193.45833333333334</v>
      </c>
      <c r="K21" s="201">
        <f t="shared" si="8"/>
        <v>1.9564651731725575</v>
      </c>
      <c r="M21" s="16"/>
      <c r="N21" s="17" t="s">
        <v>112</v>
      </c>
      <c r="O21" s="17">
        <v>6</v>
      </c>
      <c r="P21" s="17">
        <v>115</v>
      </c>
      <c r="Q21" s="17">
        <v>143</v>
      </c>
      <c r="R21" s="17">
        <v>91</v>
      </c>
      <c r="S21" s="17">
        <v>0</v>
      </c>
      <c r="T21" s="17">
        <v>275</v>
      </c>
      <c r="U21" s="17">
        <v>141</v>
      </c>
      <c r="V21">
        <v>104</v>
      </c>
      <c r="W21">
        <v>114</v>
      </c>
      <c r="X21">
        <v>71</v>
      </c>
      <c r="Y21" s="17">
        <v>80</v>
      </c>
      <c r="Z21" s="17">
        <v>77</v>
      </c>
      <c r="AA21" s="77">
        <v>72</v>
      </c>
      <c r="AB21" s="77">
        <v>6</v>
      </c>
      <c r="AD21">
        <v>116</v>
      </c>
      <c r="AK21">
        <v>162</v>
      </c>
      <c r="AP21">
        <v>78</v>
      </c>
      <c r="AQ21">
        <v>270</v>
      </c>
      <c r="AS21">
        <v>156</v>
      </c>
      <c r="AW21">
        <v>345</v>
      </c>
      <c r="AZ21">
        <v>104</v>
      </c>
      <c r="BI21">
        <v>0</v>
      </c>
      <c r="BK21">
        <v>270</v>
      </c>
      <c r="BM21">
        <v>313</v>
      </c>
      <c r="BR21" s="16"/>
    </row>
    <row r="22" spans="1:70">
      <c r="A22" s="317"/>
      <c r="B22" s="316"/>
      <c r="C22" s="221" t="s">
        <v>24</v>
      </c>
      <c r="D22" s="198">
        <f>+入力シート①!D$20</f>
        <v>0.6</v>
      </c>
      <c r="E22" s="198">
        <f t="shared" si="2"/>
        <v>24</v>
      </c>
      <c r="F22" s="201">
        <f t="shared" si="3"/>
        <v>1.6974999999999998</v>
      </c>
      <c r="G22" s="201">
        <f t="shared" si="4"/>
        <v>1.0667392411904855</v>
      </c>
      <c r="H22" s="201">
        <f t="shared" si="5"/>
        <v>3.5</v>
      </c>
      <c r="I22" s="201">
        <f t="shared" si="6"/>
        <v>0</v>
      </c>
      <c r="J22" s="201">
        <f t="shared" si="7"/>
        <v>-1.0974999999999997</v>
      </c>
      <c r="K22" s="201">
        <f t="shared" si="8"/>
        <v>-1.0288362494054171</v>
      </c>
      <c r="M22" s="16"/>
      <c r="N22" s="17" t="s">
        <v>112</v>
      </c>
      <c r="O22" s="17">
        <v>2.5</v>
      </c>
      <c r="P22" s="17">
        <v>1.8</v>
      </c>
      <c r="Q22" s="17">
        <v>0.5</v>
      </c>
      <c r="R22" s="17">
        <v>3.1</v>
      </c>
      <c r="S22" s="17">
        <v>0</v>
      </c>
      <c r="T22" s="17">
        <v>0.3</v>
      </c>
      <c r="U22" s="17">
        <v>1.2</v>
      </c>
      <c r="V22">
        <v>3.5</v>
      </c>
      <c r="W22">
        <v>2.6</v>
      </c>
      <c r="X22">
        <v>2.4</v>
      </c>
      <c r="Y22" s="17">
        <v>2.2999999999999998</v>
      </c>
      <c r="Z22" s="17">
        <v>3.5</v>
      </c>
      <c r="AA22" s="77">
        <v>2.9</v>
      </c>
      <c r="AB22" s="77">
        <v>2.5</v>
      </c>
      <c r="AD22">
        <v>0.4</v>
      </c>
      <c r="AK22">
        <v>0.95</v>
      </c>
      <c r="AP22">
        <v>1.94</v>
      </c>
      <c r="AQ22">
        <v>1.05</v>
      </c>
      <c r="AS22">
        <v>1.4</v>
      </c>
      <c r="AW22">
        <v>0.1</v>
      </c>
      <c r="AZ22">
        <v>2.1</v>
      </c>
      <c r="BI22">
        <v>1.5</v>
      </c>
      <c r="BK22">
        <v>0.6</v>
      </c>
      <c r="BM22">
        <v>1.6</v>
      </c>
      <c r="BR22" s="16"/>
    </row>
    <row r="23" spans="1:70" ht="0.95" customHeight="1">
      <c r="M23" s="16"/>
      <c r="BR23" s="16"/>
    </row>
    <row r="24" spans="1:70" ht="0.95" customHeight="1">
      <c r="M24" s="16"/>
      <c r="BR24" s="16"/>
    </row>
    <row r="25" spans="1:70" ht="0.95" customHeight="1">
      <c r="M25" s="16"/>
      <c r="BR25" s="16"/>
    </row>
    <row r="26" spans="1:70" ht="0.95" customHeight="1">
      <c r="M26" s="16"/>
      <c r="BR26" s="16"/>
    </row>
    <row r="27" spans="1:70" ht="0.95" customHeight="1">
      <c r="M27" s="16"/>
      <c r="BR27" s="16"/>
    </row>
    <row r="28" spans="1:70" ht="0.95" customHeight="1">
      <c r="M28" s="16"/>
      <c r="BR28" s="16"/>
    </row>
    <row r="29" spans="1:70" ht="0.95" customHeight="1">
      <c r="M29" s="16"/>
      <c r="BR29" s="16"/>
    </row>
    <row r="30" spans="1:70" ht="0.95" customHeight="1">
      <c r="M30" s="16"/>
      <c r="BR30" s="16"/>
    </row>
    <row r="31" spans="1:70" ht="16.5" thickBot="1">
      <c r="D31" s="199" t="s">
        <v>26</v>
      </c>
      <c r="E31" s="199" t="s">
        <v>3</v>
      </c>
      <c r="F31" s="200" t="s">
        <v>4</v>
      </c>
      <c r="G31" s="200" t="s">
        <v>8</v>
      </c>
      <c r="H31" s="200" t="s">
        <v>5</v>
      </c>
      <c r="I31" s="200" t="s">
        <v>6</v>
      </c>
      <c r="J31" s="200" t="s">
        <v>7</v>
      </c>
      <c r="K31" s="201" t="s">
        <v>61</v>
      </c>
      <c r="M31" s="16"/>
      <c r="N31" s="17" t="s">
        <v>26</v>
      </c>
      <c r="O31" s="17" t="s">
        <v>26</v>
      </c>
      <c r="P31" s="17" t="s">
        <v>26</v>
      </c>
      <c r="Q31" s="17" t="s">
        <v>26</v>
      </c>
      <c r="R31" s="17" t="s">
        <v>26</v>
      </c>
      <c r="S31" s="17" t="s">
        <v>111</v>
      </c>
      <c r="T31" s="17" t="s">
        <v>111</v>
      </c>
      <c r="V31" s="170" t="s">
        <v>111</v>
      </c>
      <c r="W31" s="170"/>
      <c r="X31" s="170"/>
      <c r="Y31" s="170"/>
      <c r="Z31" s="170"/>
      <c r="AA31" s="78"/>
      <c r="AB31" s="78"/>
      <c r="AC31" s="1"/>
      <c r="AD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6"/>
    </row>
    <row r="32" spans="1:70">
      <c r="A32" s="317">
        <v>32</v>
      </c>
      <c r="B32" s="312" t="s">
        <v>18</v>
      </c>
      <c r="C32" s="313"/>
      <c r="D32" s="203">
        <f>+入力シート①!E$2</f>
        <v>43739</v>
      </c>
      <c r="E32" s="204"/>
      <c r="F32" s="205"/>
      <c r="G32" s="205"/>
      <c r="H32" s="205"/>
      <c r="I32" s="205"/>
      <c r="J32" s="205"/>
      <c r="K32" s="206"/>
      <c r="M32" s="16"/>
      <c r="N32" s="189">
        <v>43382</v>
      </c>
      <c r="O32" s="189">
        <v>43018</v>
      </c>
      <c r="P32" s="189">
        <v>42646</v>
      </c>
      <c r="Q32" s="189">
        <v>42292</v>
      </c>
      <c r="R32" s="189">
        <v>41914</v>
      </c>
      <c r="S32" s="189">
        <v>41554</v>
      </c>
      <c r="T32" s="189">
        <v>41184</v>
      </c>
      <c r="U32" s="17">
        <v>2011</v>
      </c>
      <c r="V32" s="189">
        <v>40455</v>
      </c>
      <c r="W32" s="17">
        <f t="shared" ref="W32:BE32" si="9">+W$1</f>
        <v>2009</v>
      </c>
      <c r="X32" s="17">
        <f t="shared" si="9"/>
        <v>2008</v>
      </c>
      <c r="Y32" s="17">
        <f t="shared" si="9"/>
        <v>2007</v>
      </c>
      <c r="Z32" s="17">
        <f t="shared" si="9"/>
        <v>2006</v>
      </c>
      <c r="AA32" s="77">
        <f t="shared" si="9"/>
        <v>2005</v>
      </c>
      <c r="AB32" s="77">
        <f t="shared" si="9"/>
        <v>2004</v>
      </c>
      <c r="AC32">
        <f t="shared" si="9"/>
        <v>2003</v>
      </c>
      <c r="AD32">
        <f t="shared" si="9"/>
        <v>2002</v>
      </c>
      <c r="AE32">
        <f t="shared" si="9"/>
        <v>2001</v>
      </c>
      <c r="AF32">
        <f t="shared" si="9"/>
        <v>2000</v>
      </c>
      <c r="AG32">
        <f t="shared" si="9"/>
        <v>1999</v>
      </c>
      <c r="AH32">
        <f t="shared" si="9"/>
        <v>1998</v>
      </c>
      <c r="AI32">
        <f t="shared" si="9"/>
        <v>1997</v>
      </c>
      <c r="AJ32">
        <f t="shared" si="9"/>
        <v>1996</v>
      </c>
      <c r="AK32">
        <f t="shared" si="9"/>
        <v>1995</v>
      </c>
      <c r="AL32">
        <f t="shared" si="9"/>
        <v>1994</v>
      </c>
      <c r="AM32">
        <f t="shared" si="9"/>
        <v>1993</v>
      </c>
      <c r="AN32">
        <f t="shared" si="9"/>
        <v>1992</v>
      </c>
      <c r="AO32">
        <f t="shared" si="9"/>
        <v>1991</v>
      </c>
      <c r="AP32">
        <f t="shared" si="9"/>
        <v>1990</v>
      </c>
      <c r="AQ32">
        <f t="shared" si="9"/>
        <v>1990</v>
      </c>
      <c r="AR32">
        <f t="shared" si="9"/>
        <v>1990</v>
      </c>
      <c r="AS32">
        <f t="shared" si="9"/>
        <v>1989</v>
      </c>
      <c r="AT32">
        <f t="shared" si="9"/>
        <v>1988</v>
      </c>
      <c r="AU32">
        <f t="shared" si="9"/>
        <v>1988</v>
      </c>
      <c r="AV32">
        <f t="shared" si="9"/>
        <v>1988</v>
      </c>
      <c r="AW32">
        <f t="shared" si="9"/>
        <v>1987</v>
      </c>
      <c r="AX32">
        <f t="shared" si="9"/>
        <v>1987</v>
      </c>
      <c r="AY32">
        <f t="shared" si="9"/>
        <v>1987</v>
      </c>
      <c r="AZ32">
        <f t="shared" si="9"/>
        <v>1986</v>
      </c>
      <c r="BA32">
        <f t="shared" si="9"/>
        <v>1986</v>
      </c>
      <c r="BB32">
        <f t="shared" si="9"/>
        <v>1986</v>
      </c>
      <c r="BC32">
        <f t="shared" si="9"/>
        <v>1985</v>
      </c>
      <c r="BD32">
        <f t="shared" si="9"/>
        <v>1985</v>
      </c>
      <c r="BE32">
        <f t="shared" si="9"/>
        <v>1985</v>
      </c>
      <c r="BF32">
        <f t="shared" ref="BF32:BQ32" si="10">+BF$1</f>
        <v>1984</v>
      </c>
      <c r="BG32">
        <f t="shared" si="10"/>
        <v>1984</v>
      </c>
      <c r="BH32">
        <f t="shared" si="10"/>
        <v>1984</v>
      </c>
      <c r="BI32">
        <f t="shared" si="10"/>
        <v>1983</v>
      </c>
      <c r="BJ32">
        <f t="shared" si="10"/>
        <v>1983</v>
      </c>
      <c r="BK32">
        <f t="shared" si="10"/>
        <v>1983</v>
      </c>
      <c r="BL32">
        <f t="shared" si="10"/>
        <v>1983</v>
      </c>
      <c r="BM32">
        <f t="shared" si="10"/>
        <v>1982</v>
      </c>
      <c r="BN32">
        <f t="shared" si="10"/>
        <v>1981</v>
      </c>
      <c r="BO32">
        <f t="shared" si="10"/>
        <v>1981</v>
      </c>
      <c r="BP32">
        <f t="shared" si="10"/>
        <v>1981</v>
      </c>
      <c r="BQ32">
        <f t="shared" si="10"/>
        <v>1980</v>
      </c>
      <c r="BR32" s="16"/>
    </row>
    <row r="33" spans="1:70">
      <c r="A33" s="317"/>
      <c r="B33" s="312" t="s">
        <v>19</v>
      </c>
      <c r="C33" s="313"/>
      <c r="D33" s="207">
        <f>+入力シート①!E$2</f>
        <v>43739</v>
      </c>
      <c r="E33" s="208"/>
      <c r="F33" s="209"/>
      <c r="G33" s="209"/>
      <c r="H33" s="209"/>
      <c r="I33" s="209"/>
      <c r="J33" s="209"/>
      <c r="K33" s="210"/>
      <c r="M33" s="16"/>
      <c r="N33" s="190">
        <v>43382</v>
      </c>
      <c r="O33" s="190">
        <v>43018</v>
      </c>
      <c r="P33" s="190">
        <v>42646</v>
      </c>
      <c r="Q33" s="190">
        <v>42292</v>
      </c>
      <c r="R33" s="190">
        <v>41914</v>
      </c>
      <c r="S33" s="190">
        <v>41554</v>
      </c>
      <c r="T33" s="190">
        <v>41184</v>
      </c>
      <c r="U33" s="17">
        <v>10</v>
      </c>
      <c r="V33" s="190">
        <v>40455</v>
      </c>
      <c r="W33" s="17">
        <f>+W$3</f>
        <v>10</v>
      </c>
      <c r="X33" s="17">
        <f>+X$3</f>
        <v>10</v>
      </c>
      <c r="Y33" s="17">
        <f>+Y$3</f>
        <v>10</v>
      </c>
      <c r="Z33" s="17">
        <f t="shared" ref="Z33:BQ33" si="11">+Z$3</f>
        <v>10</v>
      </c>
      <c r="AA33" s="77">
        <f t="shared" si="11"/>
        <v>10</v>
      </c>
      <c r="AB33" s="77">
        <f t="shared" si="11"/>
        <v>10</v>
      </c>
      <c r="AC33">
        <f t="shared" si="11"/>
        <v>10</v>
      </c>
      <c r="AD33">
        <f t="shared" si="11"/>
        <v>10</v>
      </c>
      <c r="AE33">
        <f t="shared" si="11"/>
        <v>10</v>
      </c>
      <c r="AF33">
        <f t="shared" si="11"/>
        <v>10</v>
      </c>
      <c r="AG33">
        <f t="shared" si="11"/>
        <v>10</v>
      </c>
      <c r="AH33">
        <f t="shared" si="11"/>
        <v>10</v>
      </c>
      <c r="AI33">
        <f t="shared" si="11"/>
        <v>10</v>
      </c>
      <c r="AJ33">
        <f t="shared" si="11"/>
        <v>10</v>
      </c>
      <c r="AK33">
        <f t="shared" si="11"/>
        <v>10</v>
      </c>
      <c r="AL33">
        <f t="shared" si="11"/>
        <v>10</v>
      </c>
      <c r="AM33">
        <f t="shared" si="11"/>
        <v>10</v>
      </c>
      <c r="AN33">
        <f t="shared" si="11"/>
        <v>10</v>
      </c>
      <c r="AO33">
        <f t="shared" si="11"/>
        <v>10</v>
      </c>
      <c r="AP33">
        <f t="shared" si="11"/>
        <v>10</v>
      </c>
      <c r="AQ33">
        <f t="shared" si="11"/>
        <v>10</v>
      </c>
      <c r="AR33">
        <f t="shared" si="11"/>
        <v>10</v>
      </c>
      <c r="AS33">
        <f t="shared" si="11"/>
        <v>10</v>
      </c>
      <c r="AT33">
        <f t="shared" si="11"/>
        <v>10</v>
      </c>
      <c r="AU33">
        <f t="shared" si="11"/>
        <v>10</v>
      </c>
      <c r="AV33">
        <f t="shared" si="11"/>
        <v>10</v>
      </c>
      <c r="AW33">
        <f t="shared" si="11"/>
        <v>10</v>
      </c>
      <c r="AX33">
        <f t="shared" si="11"/>
        <v>10</v>
      </c>
      <c r="AY33">
        <f t="shared" si="11"/>
        <v>10</v>
      </c>
      <c r="AZ33">
        <f t="shared" si="11"/>
        <v>10</v>
      </c>
      <c r="BA33">
        <f t="shared" si="11"/>
        <v>10</v>
      </c>
      <c r="BB33">
        <f t="shared" si="11"/>
        <v>10</v>
      </c>
      <c r="BC33">
        <f t="shared" si="11"/>
        <v>10</v>
      </c>
      <c r="BD33">
        <f t="shared" si="11"/>
        <v>10</v>
      </c>
      <c r="BE33">
        <f t="shared" si="11"/>
        <v>10</v>
      </c>
      <c r="BF33">
        <f t="shared" si="11"/>
        <v>10</v>
      </c>
      <c r="BG33">
        <f t="shared" si="11"/>
        <v>10</v>
      </c>
      <c r="BH33">
        <f t="shared" si="11"/>
        <v>10</v>
      </c>
      <c r="BI33">
        <f t="shared" si="11"/>
        <v>10</v>
      </c>
      <c r="BJ33">
        <f t="shared" si="11"/>
        <v>10</v>
      </c>
      <c r="BK33">
        <f t="shared" si="11"/>
        <v>10</v>
      </c>
      <c r="BL33">
        <f t="shared" si="11"/>
        <v>10</v>
      </c>
      <c r="BM33">
        <f t="shared" si="11"/>
        <v>10</v>
      </c>
      <c r="BN33">
        <f t="shared" si="11"/>
        <v>10</v>
      </c>
      <c r="BO33">
        <f t="shared" si="11"/>
        <v>10</v>
      </c>
      <c r="BP33">
        <f t="shared" si="11"/>
        <v>10</v>
      </c>
      <c r="BQ33">
        <f t="shared" si="11"/>
        <v>10</v>
      </c>
      <c r="BR33" s="16"/>
    </row>
    <row r="34" spans="1:70">
      <c r="A34" s="317"/>
      <c r="B34" s="312" t="s">
        <v>20</v>
      </c>
      <c r="C34" s="313"/>
      <c r="D34" s="211">
        <f>+入力シート①!E$2</f>
        <v>43739</v>
      </c>
      <c r="E34" s="208"/>
      <c r="F34" s="209"/>
      <c r="G34" s="209"/>
      <c r="H34" s="209"/>
      <c r="I34" s="209"/>
      <c r="J34" s="209"/>
      <c r="K34" s="210"/>
      <c r="M34" s="16"/>
      <c r="N34" s="191">
        <v>43382</v>
      </c>
      <c r="O34" s="191">
        <v>43018</v>
      </c>
      <c r="P34" s="191">
        <v>42646</v>
      </c>
      <c r="Q34" s="191">
        <v>42292</v>
      </c>
      <c r="R34" s="191">
        <v>41914</v>
      </c>
      <c r="S34" s="191">
        <v>41554</v>
      </c>
      <c r="T34" s="191">
        <v>41184</v>
      </c>
      <c r="U34" s="17">
        <v>18</v>
      </c>
      <c r="V34" s="79">
        <v>40455</v>
      </c>
      <c r="W34" s="79">
        <v>40087</v>
      </c>
      <c r="X34" s="79">
        <v>39731</v>
      </c>
      <c r="Y34" s="17">
        <v>23</v>
      </c>
      <c r="Z34" s="17">
        <v>3</v>
      </c>
      <c r="AA34" s="77">
        <v>3</v>
      </c>
      <c r="AB34" s="77">
        <v>12</v>
      </c>
      <c r="AD34">
        <v>3</v>
      </c>
      <c r="AI34">
        <v>21</v>
      </c>
      <c r="AK34">
        <v>4</v>
      </c>
      <c r="AP34">
        <v>5</v>
      </c>
      <c r="AQ34">
        <v>2</v>
      </c>
      <c r="AS34">
        <v>16</v>
      </c>
      <c r="AW34">
        <v>5</v>
      </c>
      <c r="AZ34">
        <v>4</v>
      </c>
      <c r="BC34">
        <v>22</v>
      </c>
      <c r="BI34">
        <v>4</v>
      </c>
      <c r="BK34">
        <v>22</v>
      </c>
      <c r="BM34">
        <v>14</v>
      </c>
      <c r="BN34">
        <v>5</v>
      </c>
      <c r="BP34">
        <v>30</v>
      </c>
      <c r="BR34" s="16"/>
    </row>
    <row r="35" spans="1:70">
      <c r="A35" s="317"/>
      <c r="B35" s="312" t="s">
        <v>62</v>
      </c>
      <c r="C35" s="313"/>
      <c r="D35" s="198">
        <f>+入力シート①!E$3</f>
        <v>32</v>
      </c>
      <c r="E35" s="208"/>
      <c r="F35" s="209"/>
      <c r="G35" s="209"/>
      <c r="H35" s="209"/>
      <c r="I35" s="209"/>
      <c r="J35" s="209"/>
      <c r="K35" s="210"/>
      <c r="M35" s="16"/>
      <c r="N35" s="17">
        <v>32</v>
      </c>
      <c r="O35" s="17">
        <v>32</v>
      </c>
      <c r="P35" s="17">
        <v>32</v>
      </c>
      <c r="Q35" s="17">
        <v>32</v>
      </c>
      <c r="R35" s="17">
        <v>32</v>
      </c>
      <c r="S35" s="17">
        <v>32</v>
      </c>
      <c r="T35" s="17">
        <v>32</v>
      </c>
      <c r="U35" s="17">
        <v>32</v>
      </c>
      <c r="V35" s="17">
        <v>32</v>
      </c>
      <c r="W35" s="17">
        <f>+$A$32</f>
        <v>32</v>
      </c>
      <c r="X35" s="17">
        <f>+$A$32</f>
        <v>32</v>
      </c>
      <c r="Y35" s="17">
        <f>+$A$32</f>
        <v>32</v>
      </c>
      <c r="Z35" s="17">
        <f t="shared" ref="Z35:BQ35" si="12">+$A$32</f>
        <v>32</v>
      </c>
      <c r="AA35" s="77">
        <f t="shared" si="12"/>
        <v>32</v>
      </c>
      <c r="AB35" s="77">
        <f t="shared" si="12"/>
        <v>32</v>
      </c>
      <c r="AC35">
        <f t="shared" si="12"/>
        <v>32</v>
      </c>
      <c r="AD35">
        <f t="shared" si="12"/>
        <v>32</v>
      </c>
      <c r="AE35">
        <f t="shared" si="12"/>
        <v>32</v>
      </c>
      <c r="AF35">
        <f t="shared" si="12"/>
        <v>32</v>
      </c>
      <c r="AG35">
        <f t="shared" si="12"/>
        <v>32</v>
      </c>
      <c r="AH35">
        <f t="shared" si="12"/>
        <v>32</v>
      </c>
      <c r="AI35">
        <f t="shared" si="12"/>
        <v>32</v>
      </c>
      <c r="AJ35">
        <f t="shared" si="12"/>
        <v>32</v>
      </c>
      <c r="AK35">
        <f t="shared" si="12"/>
        <v>32</v>
      </c>
      <c r="AL35">
        <f t="shared" si="12"/>
        <v>32</v>
      </c>
      <c r="AM35">
        <f t="shared" si="12"/>
        <v>32</v>
      </c>
      <c r="AN35">
        <f t="shared" si="12"/>
        <v>32</v>
      </c>
      <c r="AO35">
        <f t="shared" si="12"/>
        <v>32</v>
      </c>
      <c r="AP35">
        <f t="shared" si="12"/>
        <v>32</v>
      </c>
      <c r="AQ35">
        <f t="shared" si="12"/>
        <v>32</v>
      </c>
      <c r="AR35">
        <f t="shared" si="12"/>
        <v>32</v>
      </c>
      <c r="AS35">
        <f t="shared" si="12"/>
        <v>32</v>
      </c>
      <c r="AT35">
        <f t="shared" si="12"/>
        <v>32</v>
      </c>
      <c r="AU35">
        <f t="shared" si="12"/>
        <v>32</v>
      </c>
      <c r="AV35">
        <f t="shared" si="12"/>
        <v>32</v>
      </c>
      <c r="AW35">
        <f t="shared" si="12"/>
        <v>32</v>
      </c>
      <c r="AX35">
        <f t="shared" si="12"/>
        <v>32</v>
      </c>
      <c r="AY35">
        <f t="shared" si="12"/>
        <v>32</v>
      </c>
      <c r="AZ35">
        <f t="shared" si="12"/>
        <v>32</v>
      </c>
      <c r="BA35">
        <f t="shared" si="12"/>
        <v>32</v>
      </c>
      <c r="BB35">
        <f t="shared" si="12"/>
        <v>32</v>
      </c>
      <c r="BC35">
        <f t="shared" si="12"/>
        <v>32</v>
      </c>
      <c r="BD35">
        <f t="shared" si="12"/>
        <v>32</v>
      </c>
      <c r="BE35">
        <f t="shared" si="12"/>
        <v>32</v>
      </c>
      <c r="BF35">
        <f t="shared" si="12"/>
        <v>32</v>
      </c>
      <c r="BG35">
        <f t="shared" si="12"/>
        <v>32</v>
      </c>
      <c r="BH35">
        <f t="shared" si="12"/>
        <v>32</v>
      </c>
      <c r="BI35">
        <f t="shared" si="12"/>
        <v>32</v>
      </c>
      <c r="BJ35">
        <f t="shared" si="12"/>
        <v>32</v>
      </c>
      <c r="BK35">
        <f t="shared" si="12"/>
        <v>32</v>
      </c>
      <c r="BL35">
        <f t="shared" si="12"/>
        <v>32</v>
      </c>
      <c r="BM35">
        <f t="shared" si="12"/>
        <v>32</v>
      </c>
      <c r="BN35">
        <f t="shared" si="12"/>
        <v>32</v>
      </c>
      <c r="BO35">
        <f t="shared" si="12"/>
        <v>32</v>
      </c>
      <c r="BP35">
        <f t="shared" si="12"/>
        <v>32</v>
      </c>
      <c r="BQ35">
        <f t="shared" si="12"/>
        <v>32</v>
      </c>
      <c r="BR35" s="16"/>
    </row>
    <row r="36" spans="1:70" ht="16.5" thickBot="1">
      <c r="A36" s="317"/>
      <c r="B36" s="312" t="s">
        <v>21</v>
      </c>
      <c r="C36" s="313"/>
      <c r="D36" s="212">
        <f>+入力シート①!E$4</f>
        <v>0.3576388888888889</v>
      </c>
      <c r="E36" s="213"/>
      <c r="F36" s="214"/>
      <c r="G36" s="214"/>
      <c r="H36" s="214"/>
      <c r="I36" s="214"/>
      <c r="J36" s="214"/>
      <c r="K36" s="215"/>
      <c r="M36" s="16"/>
      <c r="N36" s="166">
        <v>0.51388888888888895</v>
      </c>
      <c r="O36" s="166">
        <v>0.42708333333333331</v>
      </c>
      <c r="P36" s="166">
        <v>0.37847222222222227</v>
      </c>
      <c r="Q36" s="166">
        <v>0.39930555555555558</v>
      </c>
      <c r="R36" s="166">
        <v>0.3923611111111111</v>
      </c>
      <c r="S36" s="166">
        <v>0.51041666666666663</v>
      </c>
      <c r="T36" s="166">
        <v>0.37847222222222227</v>
      </c>
      <c r="U36" s="166">
        <v>0.39583333333333331</v>
      </c>
      <c r="V36" s="84">
        <v>0.39583333333333331</v>
      </c>
      <c r="W36" s="84">
        <v>0.40625</v>
      </c>
      <c r="X36" s="84">
        <v>0.34027777777777773</v>
      </c>
      <c r="Y36" s="166">
        <v>0.39930555555555558</v>
      </c>
      <c r="Z36" s="166"/>
      <c r="BR36" s="16"/>
    </row>
    <row r="37" spans="1:70">
      <c r="A37" s="317"/>
      <c r="B37" s="314" t="s">
        <v>22</v>
      </c>
      <c r="C37" s="216">
        <v>0</v>
      </c>
      <c r="D37" s="198">
        <f>+入力シート①!E$5</f>
        <v>27.9405</v>
      </c>
      <c r="E37" s="198">
        <f>+COUNT($M37:$BR37)</f>
        <v>29</v>
      </c>
      <c r="F37" s="201">
        <f>+AVERAGE($M37:$BR37)</f>
        <v>25.739082758620686</v>
      </c>
      <c r="G37" s="201">
        <f>+STDEV($M37:$BR37)</f>
        <v>1.5363389537349974</v>
      </c>
      <c r="H37" s="201">
        <f>+MAX($M37:$BR37)</f>
        <v>27.5</v>
      </c>
      <c r="I37" s="201">
        <f>+MIN($M37:$BR37)</f>
        <v>21.6</v>
      </c>
      <c r="J37" s="201">
        <f>+D37-F37</f>
        <v>2.201417241379314</v>
      </c>
      <c r="K37" s="201">
        <f>+J37/G37</f>
        <v>1.4328981479168013</v>
      </c>
      <c r="M37" s="16"/>
      <c r="N37" s="17">
        <v>27.04</v>
      </c>
      <c r="O37" s="17">
        <v>26.77</v>
      </c>
      <c r="P37" s="17">
        <v>25.15</v>
      </c>
      <c r="Q37" s="17">
        <v>23.29</v>
      </c>
      <c r="R37" s="17">
        <v>27.29</v>
      </c>
      <c r="S37" s="17">
        <v>24.5959</v>
      </c>
      <c r="T37" s="17">
        <v>26.5975</v>
      </c>
      <c r="U37" s="17">
        <v>25.5</v>
      </c>
      <c r="V37">
        <v>27.4</v>
      </c>
      <c r="W37">
        <v>27.4</v>
      </c>
      <c r="X37">
        <v>26.3</v>
      </c>
      <c r="Y37" s="17">
        <v>26.4</v>
      </c>
      <c r="Z37" s="17">
        <v>27.5</v>
      </c>
      <c r="AA37" s="77">
        <v>26.9</v>
      </c>
      <c r="AB37" s="77">
        <v>26.7</v>
      </c>
      <c r="AD37">
        <v>26.2</v>
      </c>
      <c r="AI37">
        <v>25.8</v>
      </c>
      <c r="AK37">
        <v>26.9</v>
      </c>
      <c r="AP37">
        <v>26.6</v>
      </c>
      <c r="AQ37">
        <v>26.4</v>
      </c>
      <c r="AS37">
        <v>25.5</v>
      </c>
      <c r="AW37">
        <v>24.9</v>
      </c>
      <c r="AZ37">
        <v>27</v>
      </c>
      <c r="BC37">
        <v>25.8</v>
      </c>
      <c r="BI37">
        <v>24</v>
      </c>
      <c r="BK37">
        <v>22.7</v>
      </c>
      <c r="BM37">
        <v>24.8</v>
      </c>
      <c r="BN37">
        <v>21.6</v>
      </c>
      <c r="BP37">
        <v>23.4</v>
      </c>
      <c r="BR37" s="16"/>
    </row>
    <row r="38" spans="1:70">
      <c r="A38" s="317"/>
      <c r="B38" s="314"/>
      <c r="C38" s="216">
        <v>10</v>
      </c>
      <c r="D38" s="198">
        <f>+入力シート①!E$6</f>
        <v>27.9377</v>
      </c>
      <c r="E38" s="198">
        <f t="shared" ref="E38:E52" si="13">+COUNT($M38:$BR38)</f>
        <v>29</v>
      </c>
      <c r="F38" s="201">
        <f t="shared" ref="F38:F52" si="14">+AVERAGE($M38:$BR38)</f>
        <v>25.632517241379318</v>
      </c>
      <c r="G38" s="201">
        <f t="shared" ref="G38:G52" si="15">+STDEV($M38:$BR38)</f>
        <v>1.494657167348554</v>
      </c>
      <c r="H38" s="201">
        <f t="shared" ref="H38:H52" si="16">+MAX($M38:$BR38)</f>
        <v>27.503699999999998</v>
      </c>
      <c r="I38" s="201">
        <f t="shared" ref="I38:I52" si="17">+MIN($M38:$BR38)</f>
        <v>21.72</v>
      </c>
      <c r="J38" s="201">
        <f t="shared" ref="J38:J49" si="18">+D38-F38</f>
        <v>2.3051827586206812</v>
      </c>
      <c r="K38" s="201">
        <f t="shared" ref="K38:K49" si="19">+J38/G38</f>
        <v>1.5422819419586087</v>
      </c>
      <c r="M38" s="16"/>
      <c r="N38" s="17">
        <v>27.04</v>
      </c>
      <c r="O38" s="17">
        <v>26.73</v>
      </c>
      <c r="P38" s="17">
        <v>24.96</v>
      </c>
      <c r="Q38" s="17">
        <v>23.29</v>
      </c>
      <c r="R38" s="17">
        <v>27.28</v>
      </c>
      <c r="S38" s="17">
        <v>24.183700000000002</v>
      </c>
      <c r="T38" s="17">
        <v>26.614100000000001</v>
      </c>
      <c r="U38" s="17">
        <v>25.539300000000001</v>
      </c>
      <c r="V38">
        <v>27.476099999999999</v>
      </c>
      <c r="W38">
        <v>27.503699999999998</v>
      </c>
      <c r="X38">
        <v>26.57</v>
      </c>
      <c r="Y38" s="17">
        <v>26.476099999999999</v>
      </c>
      <c r="Z38" s="17">
        <v>27.36</v>
      </c>
      <c r="AA38" s="77">
        <v>26.98</v>
      </c>
      <c r="AB38" s="77">
        <v>26.78</v>
      </c>
      <c r="AD38">
        <v>26.11</v>
      </c>
      <c r="AI38">
        <v>25.54</v>
      </c>
      <c r="AK38">
        <v>26.76</v>
      </c>
      <c r="AP38">
        <v>25.86</v>
      </c>
      <c r="AQ38">
        <v>24.44</v>
      </c>
      <c r="AS38">
        <v>24.4</v>
      </c>
      <c r="AW38">
        <v>24.97</v>
      </c>
      <c r="AZ38">
        <v>26.64</v>
      </c>
      <c r="BC38">
        <v>25.5</v>
      </c>
      <c r="BI38">
        <v>24.61</v>
      </c>
      <c r="BK38">
        <v>23.11</v>
      </c>
      <c r="BM38">
        <v>25.33</v>
      </c>
      <c r="BN38">
        <v>21.72</v>
      </c>
      <c r="BP38">
        <v>23.57</v>
      </c>
      <c r="BR38" s="16"/>
    </row>
    <row r="39" spans="1:70">
      <c r="A39" s="317"/>
      <c r="B39" s="314"/>
      <c r="C39" s="216">
        <v>20</v>
      </c>
      <c r="D39" s="198">
        <f>+入力シート①!E$7</f>
        <v>27.932700000000001</v>
      </c>
      <c r="E39" s="198">
        <f t="shared" si="13"/>
        <v>29</v>
      </c>
      <c r="F39" s="201">
        <f t="shared" si="14"/>
        <v>25.536734482758629</v>
      </c>
      <c r="G39" s="201">
        <f t="shared" si="15"/>
        <v>1.6000580119563212</v>
      </c>
      <c r="H39" s="201">
        <f t="shared" si="16"/>
        <v>27.510999999999999</v>
      </c>
      <c r="I39" s="201">
        <f t="shared" si="17"/>
        <v>21.69</v>
      </c>
      <c r="J39" s="201">
        <f t="shared" si="18"/>
        <v>2.3959655172413719</v>
      </c>
      <c r="K39" s="201">
        <f t="shared" si="19"/>
        <v>1.4974241554604193</v>
      </c>
      <c r="M39" s="16"/>
      <c r="N39" s="17">
        <v>27.03</v>
      </c>
      <c r="O39" s="17">
        <v>26.7</v>
      </c>
      <c r="P39" s="17">
        <v>22.65</v>
      </c>
      <c r="Q39" s="17">
        <v>23.28</v>
      </c>
      <c r="R39" s="17">
        <v>27.28</v>
      </c>
      <c r="S39" s="17">
        <v>24.0349</v>
      </c>
      <c r="T39" s="17">
        <v>26.730399999999999</v>
      </c>
      <c r="U39" s="17">
        <v>25.543600000000001</v>
      </c>
      <c r="V39">
        <v>27.475200000000001</v>
      </c>
      <c r="W39">
        <v>27.510999999999999</v>
      </c>
      <c r="X39">
        <v>26.56</v>
      </c>
      <c r="Y39" s="17">
        <v>26.4802</v>
      </c>
      <c r="Z39" s="17">
        <v>27.36</v>
      </c>
      <c r="AA39" s="77">
        <v>26.81</v>
      </c>
      <c r="AB39" s="77">
        <v>26.78</v>
      </c>
      <c r="AD39">
        <v>26.1</v>
      </c>
      <c r="AI39">
        <v>25.53</v>
      </c>
      <c r="AK39">
        <v>26.75</v>
      </c>
      <c r="AP39">
        <v>25.85</v>
      </c>
      <c r="AQ39">
        <v>24.44</v>
      </c>
      <c r="AS39">
        <v>24.4</v>
      </c>
      <c r="AW39">
        <v>24.95</v>
      </c>
      <c r="AZ39">
        <v>26.65</v>
      </c>
      <c r="BC39">
        <v>25.5</v>
      </c>
      <c r="BI39">
        <v>24.53</v>
      </c>
      <c r="BK39">
        <v>23.05</v>
      </c>
      <c r="BM39">
        <v>25.33</v>
      </c>
      <c r="BN39">
        <v>21.69</v>
      </c>
      <c r="BP39">
        <v>23.57</v>
      </c>
      <c r="BR39" s="16"/>
    </row>
    <row r="40" spans="1:70">
      <c r="A40" s="317"/>
      <c r="B40" s="314"/>
      <c r="C40" s="216">
        <v>30</v>
      </c>
      <c r="D40" s="198">
        <f>+入力シート①!E$8</f>
        <v>27.895099999999999</v>
      </c>
      <c r="E40" s="198">
        <f t="shared" si="13"/>
        <v>29</v>
      </c>
      <c r="F40" s="201">
        <f t="shared" si="14"/>
        <v>25.367610344827582</v>
      </c>
      <c r="G40" s="201">
        <f t="shared" si="15"/>
        <v>1.8413793213909802</v>
      </c>
      <c r="H40" s="201">
        <f t="shared" si="16"/>
        <v>27.517800000000001</v>
      </c>
      <c r="I40" s="201">
        <f t="shared" si="17"/>
        <v>20.57</v>
      </c>
      <c r="J40" s="201">
        <f t="shared" si="18"/>
        <v>2.5274896551724169</v>
      </c>
      <c r="K40" s="201">
        <f t="shared" si="19"/>
        <v>1.3726067333389778</v>
      </c>
      <c r="M40" s="16"/>
      <c r="N40" s="17">
        <v>27.02</v>
      </c>
      <c r="O40" s="17">
        <v>26.54</v>
      </c>
      <c r="P40" s="17">
        <v>20.57</v>
      </c>
      <c r="Q40" s="17">
        <v>22.08</v>
      </c>
      <c r="R40" s="17">
        <v>27.19</v>
      </c>
      <c r="S40" s="17">
        <v>23.635899999999999</v>
      </c>
      <c r="T40" s="17">
        <v>26.757999999999999</v>
      </c>
      <c r="U40" s="17">
        <v>25.538</v>
      </c>
      <c r="V40">
        <v>27.4785</v>
      </c>
      <c r="W40">
        <v>27.517800000000001</v>
      </c>
      <c r="X40">
        <v>26.58</v>
      </c>
      <c r="Y40" s="17">
        <v>26.482500000000002</v>
      </c>
      <c r="Z40" s="17">
        <v>27.08</v>
      </c>
      <c r="AA40" s="77">
        <v>26.61</v>
      </c>
      <c r="AB40" s="77">
        <v>26.77</v>
      </c>
      <c r="AD40">
        <v>26.04</v>
      </c>
      <c r="AI40">
        <v>25.54</v>
      </c>
      <c r="AK40">
        <v>26.76</v>
      </c>
      <c r="AP40">
        <v>25.86</v>
      </c>
      <c r="AQ40">
        <v>24.2</v>
      </c>
      <c r="AS40">
        <v>24.4</v>
      </c>
      <c r="AW40">
        <v>24.94</v>
      </c>
      <c r="AZ40">
        <v>26.64</v>
      </c>
      <c r="BC40">
        <v>25.51</v>
      </c>
      <c r="BI40">
        <v>24.42</v>
      </c>
      <c r="BK40">
        <v>22.93</v>
      </c>
      <c r="BM40">
        <v>25.33</v>
      </c>
      <c r="BN40">
        <v>21.68</v>
      </c>
      <c r="BP40">
        <v>23.56</v>
      </c>
      <c r="BR40" s="16"/>
    </row>
    <row r="41" spans="1:70">
      <c r="A41" s="317"/>
      <c r="B41" s="314"/>
      <c r="C41" s="216">
        <v>50</v>
      </c>
      <c r="D41" s="198">
        <f>+入力シート①!E$9</f>
        <v>27.760100000000001</v>
      </c>
      <c r="E41" s="198">
        <f t="shared" si="13"/>
        <v>29</v>
      </c>
      <c r="F41" s="201">
        <f t="shared" si="14"/>
        <v>24.594158620689658</v>
      </c>
      <c r="G41" s="201">
        <f t="shared" si="15"/>
        <v>2.5663922169231133</v>
      </c>
      <c r="H41" s="201">
        <f t="shared" si="16"/>
        <v>27.517600000000002</v>
      </c>
      <c r="I41" s="201">
        <f t="shared" si="17"/>
        <v>18.68</v>
      </c>
      <c r="J41" s="201">
        <f t="shared" si="18"/>
        <v>3.1659413793103433</v>
      </c>
      <c r="K41" s="201">
        <f t="shared" si="19"/>
        <v>1.2336155629033347</v>
      </c>
      <c r="M41" s="16"/>
      <c r="N41" s="17">
        <v>25.71</v>
      </c>
      <c r="O41" s="17">
        <v>26.57</v>
      </c>
      <c r="P41" s="17">
        <v>18.68</v>
      </c>
      <c r="Q41" s="17">
        <v>18.739999999999998</v>
      </c>
      <c r="R41" s="17">
        <v>25.65</v>
      </c>
      <c r="S41" s="17">
        <v>19.5779</v>
      </c>
      <c r="T41" s="17">
        <v>26.6297</v>
      </c>
      <c r="U41" s="17">
        <v>25.259699999999999</v>
      </c>
      <c r="V41">
        <v>27.480699999999999</v>
      </c>
      <c r="W41">
        <v>27.517600000000002</v>
      </c>
      <c r="X41">
        <v>25.19</v>
      </c>
      <c r="Y41" s="17">
        <v>26.475000000000001</v>
      </c>
      <c r="Z41" s="17">
        <v>25.74</v>
      </c>
      <c r="AA41" s="77">
        <v>26.54</v>
      </c>
      <c r="AB41" s="77">
        <v>26.49</v>
      </c>
      <c r="AD41">
        <v>25.95</v>
      </c>
      <c r="AI41">
        <v>25.54</v>
      </c>
      <c r="AK41">
        <v>26.44</v>
      </c>
      <c r="AP41">
        <v>25.93</v>
      </c>
      <c r="AQ41">
        <v>22.35</v>
      </c>
      <c r="AS41">
        <v>23.84</v>
      </c>
      <c r="AW41">
        <v>24.96</v>
      </c>
      <c r="AZ41">
        <v>26.65</v>
      </c>
      <c r="BC41">
        <v>25.44</v>
      </c>
      <c r="BI41">
        <v>22.61</v>
      </c>
      <c r="BK41">
        <v>22.37</v>
      </c>
      <c r="BM41">
        <v>25.29</v>
      </c>
      <c r="BN41">
        <v>20.05</v>
      </c>
      <c r="BP41">
        <v>23.56</v>
      </c>
      <c r="BR41" s="16"/>
    </row>
    <row r="42" spans="1:70">
      <c r="A42" s="317"/>
      <c r="B42" s="314"/>
      <c r="C42" s="216">
        <v>75</v>
      </c>
      <c r="D42" s="198">
        <f>+入力シート①!E$10</f>
        <v>24.087299999999999</v>
      </c>
      <c r="E42" s="198">
        <f t="shared" si="13"/>
        <v>29</v>
      </c>
      <c r="F42" s="201">
        <f t="shared" si="14"/>
        <v>22.421665517241376</v>
      </c>
      <c r="G42" s="201">
        <f t="shared" si="15"/>
        <v>3.5292309307184744</v>
      </c>
      <c r="H42" s="201">
        <f t="shared" si="16"/>
        <v>26.448</v>
      </c>
      <c r="I42" s="201">
        <f t="shared" si="17"/>
        <v>15.23</v>
      </c>
      <c r="J42" s="201">
        <f t="shared" si="18"/>
        <v>1.6656344827586231</v>
      </c>
      <c r="K42" s="201">
        <f t="shared" si="19"/>
        <v>0.47195395128749379</v>
      </c>
      <c r="M42" s="16"/>
      <c r="N42" s="17">
        <v>22.52</v>
      </c>
      <c r="O42" s="17">
        <v>24.65</v>
      </c>
      <c r="P42" s="17">
        <v>15.56</v>
      </c>
      <c r="Q42" s="17">
        <v>15.23</v>
      </c>
      <c r="R42" s="17">
        <v>23.94</v>
      </c>
      <c r="S42" s="17">
        <v>16.478200000000001</v>
      </c>
      <c r="T42" s="17">
        <v>23.637499999999999</v>
      </c>
      <c r="U42" s="17">
        <v>21.575500000000002</v>
      </c>
      <c r="V42">
        <v>25.717400000000001</v>
      </c>
      <c r="W42">
        <v>26.3217</v>
      </c>
      <c r="X42">
        <v>24.19</v>
      </c>
      <c r="Y42" s="17">
        <v>26.448</v>
      </c>
      <c r="Z42" s="17">
        <v>22.31</v>
      </c>
      <c r="AA42" s="77">
        <v>25.73</v>
      </c>
      <c r="AB42" s="77">
        <v>24.94</v>
      </c>
      <c r="AD42">
        <v>25.42</v>
      </c>
      <c r="AI42">
        <v>25.54</v>
      </c>
      <c r="AK42">
        <v>24</v>
      </c>
      <c r="AP42">
        <v>24.43</v>
      </c>
      <c r="AQ42">
        <v>17.399999999999999</v>
      </c>
      <c r="AS42">
        <v>21.79</v>
      </c>
      <c r="AW42">
        <v>22.07</v>
      </c>
      <c r="AZ42">
        <v>25.38</v>
      </c>
      <c r="BC42">
        <v>25.27</v>
      </c>
      <c r="BI42">
        <v>18.920000000000002</v>
      </c>
      <c r="BK42">
        <v>17.66</v>
      </c>
      <c r="BM42">
        <v>23.77</v>
      </c>
      <c r="BN42">
        <v>16.3</v>
      </c>
      <c r="BP42">
        <v>23.03</v>
      </c>
      <c r="BR42" s="16"/>
    </row>
    <row r="43" spans="1:70">
      <c r="A43" s="317"/>
      <c r="B43" s="314"/>
      <c r="C43" s="216">
        <v>100</v>
      </c>
      <c r="D43" s="198">
        <f>+入力シート①!E$11</f>
        <v>23.1783</v>
      </c>
      <c r="E43" s="198">
        <f t="shared" si="13"/>
        <v>29</v>
      </c>
      <c r="F43" s="201">
        <f t="shared" si="14"/>
        <v>20.331662068965517</v>
      </c>
      <c r="G43" s="201">
        <f t="shared" si="15"/>
        <v>3.4479124097482048</v>
      </c>
      <c r="H43" s="201">
        <f t="shared" si="16"/>
        <v>25.54</v>
      </c>
      <c r="I43" s="201">
        <f t="shared" si="17"/>
        <v>13.24</v>
      </c>
      <c r="J43" s="201">
        <f t="shared" si="18"/>
        <v>2.8466379310344827</v>
      </c>
      <c r="K43" s="201">
        <f t="shared" si="19"/>
        <v>0.82561202047541804</v>
      </c>
      <c r="M43" s="16"/>
      <c r="N43" s="17">
        <v>19.46</v>
      </c>
      <c r="O43" s="17">
        <v>23.14</v>
      </c>
      <c r="P43" s="17">
        <v>14.48</v>
      </c>
      <c r="Q43" s="17">
        <v>13.24</v>
      </c>
      <c r="R43" s="17">
        <v>22.17</v>
      </c>
      <c r="S43" s="17">
        <v>14.473599999999999</v>
      </c>
      <c r="T43" s="17">
        <v>21.706299999999999</v>
      </c>
      <c r="U43" s="17">
        <v>20.146799999999999</v>
      </c>
      <c r="V43">
        <v>23.079599999999999</v>
      </c>
      <c r="W43">
        <v>23.822800000000001</v>
      </c>
      <c r="X43">
        <v>21.46</v>
      </c>
      <c r="Y43" s="17">
        <v>23.639099999999999</v>
      </c>
      <c r="Z43" s="17">
        <v>21.01</v>
      </c>
      <c r="AA43" s="77">
        <v>22.82</v>
      </c>
      <c r="AB43" s="77">
        <v>22.47</v>
      </c>
      <c r="AD43">
        <v>22.35</v>
      </c>
      <c r="AI43">
        <v>25.54</v>
      </c>
      <c r="AK43">
        <v>21.89</v>
      </c>
      <c r="AP43">
        <v>21.66</v>
      </c>
      <c r="AQ43">
        <v>15.87</v>
      </c>
      <c r="AS43">
        <v>20.68</v>
      </c>
      <c r="AW43">
        <v>20.41</v>
      </c>
      <c r="AZ43">
        <v>23.2</v>
      </c>
      <c r="BC43">
        <v>24.05</v>
      </c>
      <c r="BI43">
        <v>16.52</v>
      </c>
      <c r="BK43">
        <v>15.29</v>
      </c>
      <c r="BM43">
        <v>19.809999999999999</v>
      </c>
      <c r="BN43">
        <v>14.12</v>
      </c>
      <c r="BP43">
        <v>21.11</v>
      </c>
      <c r="BR43" s="16"/>
    </row>
    <row r="44" spans="1:70">
      <c r="A44" s="317"/>
      <c r="B44" s="314"/>
      <c r="C44" s="216">
        <v>150</v>
      </c>
      <c r="D44" s="198">
        <f>+入力シート①!E$12</f>
        <v>21.307300000000001</v>
      </c>
      <c r="E44" s="198">
        <f t="shared" si="13"/>
        <v>29</v>
      </c>
      <c r="F44" s="201">
        <f t="shared" si="14"/>
        <v>17.352568965517239</v>
      </c>
      <c r="G44" s="201">
        <f t="shared" si="15"/>
        <v>3.3671719786261716</v>
      </c>
      <c r="H44" s="201">
        <f t="shared" si="16"/>
        <v>22.5</v>
      </c>
      <c r="I44" s="201">
        <f t="shared" si="17"/>
        <v>10.82</v>
      </c>
      <c r="J44" s="201">
        <f t="shared" si="18"/>
        <v>3.9547310344827622</v>
      </c>
      <c r="K44" s="201">
        <f t="shared" si="19"/>
        <v>1.1744963012243641</v>
      </c>
      <c r="M44" s="16"/>
      <c r="N44" s="17">
        <v>15.81</v>
      </c>
      <c r="O44" s="17">
        <v>21.55</v>
      </c>
      <c r="P44" s="17">
        <v>12.43</v>
      </c>
      <c r="Q44" s="17">
        <v>10.82</v>
      </c>
      <c r="R44" s="17">
        <v>18.75</v>
      </c>
      <c r="S44" s="17">
        <v>12.196199999999999</v>
      </c>
      <c r="T44" s="17">
        <v>19.5474</v>
      </c>
      <c r="U44" s="17">
        <v>18.681000000000001</v>
      </c>
      <c r="V44">
        <v>19.230499999999999</v>
      </c>
      <c r="W44">
        <v>17.667200000000001</v>
      </c>
      <c r="X44">
        <v>15.73</v>
      </c>
      <c r="Y44" s="17">
        <v>20.722200000000001</v>
      </c>
      <c r="Z44" s="17">
        <v>18.649999999999999</v>
      </c>
      <c r="AA44" s="77">
        <v>19.600000000000001</v>
      </c>
      <c r="AB44" s="77">
        <v>19.899999999999999</v>
      </c>
      <c r="AD44">
        <v>20.04</v>
      </c>
      <c r="AI44">
        <v>22.5</v>
      </c>
      <c r="AK44">
        <v>19.809999999999999</v>
      </c>
      <c r="AP44">
        <v>18</v>
      </c>
      <c r="AQ44">
        <v>12.43</v>
      </c>
      <c r="AS44">
        <v>19.28</v>
      </c>
      <c r="AW44">
        <v>18.5</v>
      </c>
      <c r="AZ44">
        <v>19.239999999999998</v>
      </c>
      <c r="BC44">
        <v>19.07</v>
      </c>
      <c r="BI44">
        <v>13.31</v>
      </c>
      <c r="BK44">
        <v>11.34</v>
      </c>
      <c r="BM44">
        <v>17.05</v>
      </c>
      <c r="BN44">
        <v>11.78</v>
      </c>
      <c r="BP44">
        <v>19.59</v>
      </c>
      <c r="BR44" s="16"/>
    </row>
    <row r="45" spans="1:70">
      <c r="A45" s="317"/>
      <c r="B45" s="314"/>
      <c r="C45" s="216">
        <v>200</v>
      </c>
      <c r="D45" s="198">
        <f>+入力シート①!E$13</f>
        <v>18.846800000000002</v>
      </c>
      <c r="E45" s="198">
        <f t="shared" si="13"/>
        <v>29</v>
      </c>
      <c r="F45" s="201">
        <f t="shared" si="14"/>
        <v>15.329968965517242</v>
      </c>
      <c r="G45" s="201">
        <f t="shared" si="15"/>
        <v>3.4760433558145376</v>
      </c>
      <c r="H45" s="201">
        <f t="shared" si="16"/>
        <v>20.57</v>
      </c>
      <c r="I45" s="201">
        <f t="shared" si="17"/>
        <v>8.6999999999999993</v>
      </c>
      <c r="J45" s="201">
        <f t="shared" si="18"/>
        <v>3.5168310344827596</v>
      </c>
      <c r="K45" s="201">
        <f t="shared" si="19"/>
        <v>1.0117339384159276</v>
      </c>
      <c r="M45" s="16"/>
      <c r="N45" s="17">
        <v>12.17</v>
      </c>
      <c r="O45" s="17">
        <v>18.29</v>
      </c>
      <c r="P45" s="17">
        <v>10.61</v>
      </c>
      <c r="Q45" s="17">
        <v>8.6999999999999993</v>
      </c>
      <c r="R45" s="17">
        <v>16.63</v>
      </c>
      <c r="S45" s="17">
        <v>10.4468</v>
      </c>
      <c r="T45" s="17">
        <v>18.615300000000001</v>
      </c>
      <c r="U45" s="17">
        <v>18.028199999999998</v>
      </c>
      <c r="V45">
        <v>16.1831</v>
      </c>
      <c r="W45">
        <v>14.6486</v>
      </c>
      <c r="X45">
        <v>12.46</v>
      </c>
      <c r="Y45" s="17">
        <v>18.3871</v>
      </c>
      <c r="Z45" s="17">
        <v>16.21</v>
      </c>
      <c r="AA45" s="77">
        <v>17.739999999999998</v>
      </c>
      <c r="AB45" s="77">
        <v>18.27</v>
      </c>
      <c r="AD45">
        <v>18.989999999999998</v>
      </c>
      <c r="AI45">
        <v>20.57</v>
      </c>
      <c r="AK45">
        <v>18.39</v>
      </c>
      <c r="AP45">
        <v>16.940000000000001</v>
      </c>
      <c r="AQ45">
        <v>10.43</v>
      </c>
      <c r="AS45">
        <v>17.8</v>
      </c>
      <c r="AW45">
        <v>16.36</v>
      </c>
      <c r="AZ45">
        <v>17.09</v>
      </c>
      <c r="BC45">
        <v>16.55</v>
      </c>
      <c r="BI45">
        <v>10.99</v>
      </c>
      <c r="BK45">
        <v>9.67</v>
      </c>
      <c r="BM45">
        <v>14.59</v>
      </c>
      <c r="BN45">
        <v>10.28</v>
      </c>
      <c r="BP45">
        <v>18.53</v>
      </c>
      <c r="BR45" s="16"/>
    </row>
    <row r="46" spans="1:70">
      <c r="A46" s="317"/>
      <c r="B46" s="314"/>
      <c r="C46" s="216">
        <v>300</v>
      </c>
      <c r="D46" s="198">
        <f>+入力シート①!E$14</f>
        <v>15.834099999999999</v>
      </c>
      <c r="E46" s="198">
        <f t="shared" si="13"/>
        <v>18</v>
      </c>
      <c r="F46" s="201">
        <f t="shared" si="14"/>
        <v>12.662255555555555</v>
      </c>
      <c r="G46" s="201">
        <f t="shared" si="15"/>
        <v>3.6158106404124992</v>
      </c>
      <c r="H46" s="201">
        <f t="shared" si="16"/>
        <v>17.1479</v>
      </c>
      <c r="I46" s="201">
        <f t="shared" si="17"/>
        <v>7</v>
      </c>
      <c r="J46" s="201">
        <f t="shared" si="18"/>
        <v>3.171844444444444</v>
      </c>
      <c r="K46" s="201">
        <f t="shared" si="19"/>
        <v>0.87721530795722014</v>
      </c>
      <c r="M46" s="16"/>
      <c r="N46" s="17">
        <v>9.2100000000000009</v>
      </c>
      <c r="O46" s="17">
        <v>13.36</v>
      </c>
      <c r="P46" s="17">
        <v>7.43</v>
      </c>
      <c r="Q46" s="17">
        <v>7</v>
      </c>
      <c r="R46" s="17">
        <v>11.1</v>
      </c>
      <c r="S46" s="17">
        <v>7.3417000000000003</v>
      </c>
      <c r="T46" s="17">
        <v>17.1479</v>
      </c>
      <c r="U46" s="17">
        <v>16.551300000000001</v>
      </c>
      <c r="V46">
        <v>13.041700000000001</v>
      </c>
      <c r="W46">
        <v>10.3568</v>
      </c>
      <c r="X46">
        <v>8.8699999999999992</v>
      </c>
      <c r="Y46" s="17">
        <v>13.811199999999999</v>
      </c>
      <c r="Z46" s="17">
        <v>12.43</v>
      </c>
      <c r="AA46" s="77">
        <v>14.26</v>
      </c>
      <c r="AB46" s="77">
        <v>15.44</v>
      </c>
      <c r="AD46">
        <v>17.02</v>
      </c>
      <c r="AI46">
        <v>16.53</v>
      </c>
      <c r="AK46">
        <v>17.02</v>
      </c>
      <c r="BR46" s="16"/>
    </row>
    <row r="47" spans="1:70">
      <c r="A47" s="317"/>
      <c r="B47" s="314"/>
      <c r="C47" s="216">
        <v>400</v>
      </c>
      <c r="D47" s="198">
        <f>+入力シート①!E$15</f>
        <v>13.683400000000001</v>
      </c>
      <c r="E47" s="198">
        <f t="shared" si="13"/>
        <v>18</v>
      </c>
      <c r="F47" s="201">
        <f t="shared" si="14"/>
        <v>9.9317055555555562</v>
      </c>
      <c r="G47" s="201">
        <f t="shared" si="15"/>
        <v>3.3569359371959893</v>
      </c>
      <c r="H47" s="201">
        <f t="shared" si="16"/>
        <v>15.0847</v>
      </c>
      <c r="I47" s="201">
        <f t="shared" si="17"/>
        <v>5.0732999999999997</v>
      </c>
      <c r="J47" s="201">
        <f t="shared" si="18"/>
        <v>3.7516944444444444</v>
      </c>
      <c r="K47" s="201">
        <f t="shared" si="19"/>
        <v>1.1175948885036491</v>
      </c>
      <c r="M47" s="16"/>
      <c r="N47" s="17">
        <v>6.51</v>
      </c>
      <c r="O47" s="17">
        <v>10.02</v>
      </c>
      <c r="P47" s="17">
        <v>5.83</v>
      </c>
      <c r="Q47" s="17">
        <v>5.47</v>
      </c>
      <c r="R47" s="17">
        <v>8.24</v>
      </c>
      <c r="S47" s="17">
        <v>5.0732999999999997</v>
      </c>
      <c r="T47" s="17">
        <v>15.0847</v>
      </c>
      <c r="U47" s="17">
        <v>14.1814</v>
      </c>
      <c r="V47">
        <v>9.4760000000000009</v>
      </c>
      <c r="W47">
        <v>7.9493</v>
      </c>
      <c r="X47">
        <v>6.96</v>
      </c>
      <c r="Y47" s="17">
        <v>10.526</v>
      </c>
      <c r="Z47" s="17">
        <v>8.7799999999999994</v>
      </c>
      <c r="AA47" s="77">
        <v>10.76</v>
      </c>
      <c r="AB47" s="77">
        <v>11.83</v>
      </c>
      <c r="AD47">
        <v>14.68</v>
      </c>
      <c r="AI47">
        <v>12.66</v>
      </c>
      <c r="AK47">
        <v>14.74</v>
      </c>
      <c r="BR47" s="16"/>
    </row>
    <row r="48" spans="1:70">
      <c r="A48" s="317"/>
      <c r="B48" s="314"/>
      <c r="C48" s="216">
        <v>500</v>
      </c>
      <c r="D48" s="198">
        <f>+入力シート①!E$16</f>
        <v>10.138500000000001</v>
      </c>
      <c r="E48" s="198">
        <f t="shared" si="13"/>
        <v>14</v>
      </c>
      <c r="F48" s="201">
        <f t="shared" si="14"/>
        <v>7.563757142857142</v>
      </c>
      <c r="G48" s="201">
        <f t="shared" si="15"/>
        <v>2.5586554764666452</v>
      </c>
      <c r="H48" s="201">
        <f t="shared" si="16"/>
        <v>12.1303</v>
      </c>
      <c r="I48" s="201">
        <f t="shared" si="17"/>
        <v>4.4256000000000002</v>
      </c>
      <c r="J48" s="201">
        <f t="shared" si="18"/>
        <v>2.5747428571428586</v>
      </c>
      <c r="K48" s="201">
        <f t="shared" si="19"/>
        <v>1.0062874352659739</v>
      </c>
      <c r="M48" s="16"/>
      <c r="N48" s="17">
        <v>5.64</v>
      </c>
      <c r="O48" s="17">
        <v>8.3000000000000007</v>
      </c>
      <c r="P48" s="17">
        <v>5.39</v>
      </c>
      <c r="Q48" s="17">
        <v>4.9000000000000004</v>
      </c>
      <c r="R48" s="17">
        <v>6.63</v>
      </c>
      <c r="S48" s="17">
        <v>4.4256000000000002</v>
      </c>
      <c r="T48" s="17">
        <v>12.1303</v>
      </c>
      <c r="U48" s="17">
        <v>11.266500000000001</v>
      </c>
      <c r="V48">
        <v>7.5286999999999997</v>
      </c>
      <c r="X48">
        <v>5.41</v>
      </c>
      <c r="Y48" s="17">
        <v>8.4614999999999991</v>
      </c>
      <c r="Z48" s="17">
        <v>6.21</v>
      </c>
      <c r="AA48" s="77">
        <v>8</v>
      </c>
      <c r="AD48">
        <v>11.6</v>
      </c>
      <c r="BR48" s="16"/>
    </row>
    <row r="49" spans="1:70">
      <c r="A49" s="317"/>
      <c r="B49" s="314"/>
      <c r="C49" s="216">
        <v>600</v>
      </c>
      <c r="D49" s="198" t="str">
        <f>+入力シート①!E$17</f>
        <v>-</v>
      </c>
      <c r="E49" s="198">
        <f t="shared" si="13"/>
        <v>9</v>
      </c>
      <c r="F49" s="201">
        <f t="shared" si="14"/>
        <v>0.61444444444444446</v>
      </c>
      <c r="G49" s="201">
        <f t="shared" si="15"/>
        <v>1.8433333333333335</v>
      </c>
      <c r="H49" s="201">
        <f t="shared" si="16"/>
        <v>5.53</v>
      </c>
      <c r="I49" s="201">
        <f t="shared" si="17"/>
        <v>0</v>
      </c>
      <c r="J49" s="201" t="e">
        <f t="shared" si="18"/>
        <v>#VALUE!</v>
      </c>
      <c r="K49" s="201" t="e">
        <f t="shared" si="19"/>
        <v>#VALUE!</v>
      </c>
      <c r="M49" s="16"/>
      <c r="N49" s="17">
        <v>0</v>
      </c>
      <c r="O49" s="17">
        <v>0</v>
      </c>
      <c r="P49" s="17">
        <v>0</v>
      </c>
      <c r="Q49" s="17">
        <v>0</v>
      </c>
      <c r="R49" s="17">
        <v>5.53</v>
      </c>
      <c r="S49" s="17">
        <v>0</v>
      </c>
      <c r="T49" s="17">
        <v>0</v>
      </c>
      <c r="U49" s="17">
        <v>0</v>
      </c>
      <c r="V49">
        <v>0</v>
      </c>
      <c r="BR49" s="16"/>
    </row>
    <row r="50" spans="1:70">
      <c r="A50" s="317"/>
      <c r="B50" s="217"/>
      <c r="C50" s="217"/>
      <c r="D50" s="218"/>
      <c r="E50" s="218"/>
      <c r="F50" s="219"/>
      <c r="G50" s="219"/>
      <c r="H50" s="219"/>
      <c r="I50" s="219"/>
      <c r="J50" s="219"/>
      <c r="K50" s="219"/>
      <c r="L50" s="18"/>
      <c r="M50" s="16"/>
      <c r="V50" s="18"/>
      <c r="W50" s="18"/>
      <c r="X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6"/>
    </row>
    <row r="51" spans="1:70">
      <c r="A51" s="317"/>
      <c r="B51" s="315" t="s">
        <v>25</v>
      </c>
      <c r="C51" s="220" t="s">
        <v>23</v>
      </c>
      <c r="D51" s="198">
        <f>+入力シート①!E$19</f>
        <v>16</v>
      </c>
      <c r="E51" s="198">
        <f t="shared" si="13"/>
        <v>26</v>
      </c>
      <c r="F51" s="201">
        <f t="shared" si="14"/>
        <v>119.23076923076923</v>
      </c>
      <c r="G51" s="201">
        <f t="shared" si="15"/>
        <v>88.576885333503427</v>
      </c>
      <c r="H51" s="201">
        <f t="shared" si="16"/>
        <v>323</v>
      </c>
      <c r="I51" s="201">
        <f t="shared" si="17"/>
        <v>1</v>
      </c>
      <c r="J51" s="201">
        <f>+D51-F51</f>
        <v>-103.23076923076923</v>
      </c>
      <c r="K51" s="201">
        <f>+J51/G51</f>
        <v>-1.1654368839239722</v>
      </c>
      <c r="M51" s="16"/>
      <c r="N51" s="17">
        <v>1</v>
      </c>
      <c r="O51" s="17">
        <v>6</v>
      </c>
      <c r="P51" s="17">
        <v>113</v>
      </c>
      <c r="Q51" s="17">
        <v>266</v>
      </c>
      <c r="R51" s="17">
        <v>83</v>
      </c>
      <c r="S51" s="17">
        <v>203</v>
      </c>
      <c r="T51" s="17">
        <v>261</v>
      </c>
      <c r="U51" s="17">
        <v>121</v>
      </c>
      <c r="V51">
        <v>90</v>
      </c>
      <c r="W51">
        <v>115</v>
      </c>
      <c r="X51">
        <v>78</v>
      </c>
      <c r="Y51" s="17">
        <v>70</v>
      </c>
      <c r="Z51" s="17">
        <v>73</v>
      </c>
      <c r="AA51" s="77">
        <v>64</v>
      </c>
      <c r="AB51" s="77">
        <v>19</v>
      </c>
      <c r="AD51">
        <v>145</v>
      </c>
      <c r="AI51">
        <v>9</v>
      </c>
      <c r="AK51">
        <v>178</v>
      </c>
      <c r="AP51">
        <v>104</v>
      </c>
      <c r="AQ51">
        <v>249</v>
      </c>
      <c r="AS51">
        <v>183</v>
      </c>
      <c r="AW51">
        <v>180</v>
      </c>
      <c r="AZ51">
        <v>102</v>
      </c>
      <c r="BC51">
        <v>54</v>
      </c>
      <c r="BI51">
        <v>10</v>
      </c>
      <c r="BK51">
        <v>323</v>
      </c>
      <c r="BR51" s="16"/>
    </row>
    <row r="52" spans="1:70">
      <c r="A52" s="317"/>
      <c r="B52" s="316"/>
      <c r="C52" s="221" t="s">
        <v>24</v>
      </c>
      <c r="D52" s="198">
        <f>+入力シート①!E$20</f>
        <v>0.2</v>
      </c>
      <c r="E52" s="198">
        <f t="shared" si="13"/>
        <v>26</v>
      </c>
      <c r="F52" s="201">
        <f t="shared" si="14"/>
        <v>1.558846153846154</v>
      </c>
      <c r="G52" s="201">
        <f t="shared" si="15"/>
        <v>0.93712038468097325</v>
      </c>
      <c r="H52" s="201">
        <f t="shared" si="16"/>
        <v>3.3</v>
      </c>
      <c r="I52" s="201">
        <f t="shared" si="17"/>
        <v>0.1</v>
      </c>
      <c r="J52" s="201">
        <f>+D52-F52</f>
        <v>-1.358846153846154</v>
      </c>
      <c r="K52" s="201">
        <f>+J52/G52</f>
        <v>-1.4500230451274947</v>
      </c>
      <c r="M52" s="16"/>
      <c r="N52" s="17">
        <v>2.1</v>
      </c>
      <c r="O52" s="17">
        <v>2</v>
      </c>
      <c r="P52" s="17">
        <v>0.7</v>
      </c>
      <c r="Q52" s="17">
        <v>0.7</v>
      </c>
      <c r="R52" s="17">
        <v>3.1</v>
      </c>
      <c r="S52" s="17">
        <v>0.8</v>
      </c>
      <c r="T52" s="17">
        <v>0.2</v>
      </c>
      <c r="U52" s="17">
        <v>1.2</v>
      </c>
      <c r="V52">
        <v>2.9</v>
      </c>
      <c r="W52">
        <v>2.9</v>
      </c>
      <c r="X52">
        <v>2.1</v>
      </c>
      <c r="Y52" s="17">
        <v>2.4</v>
      </c>
      <c r="Z52" s="17">
        <v>3.3</v>
      </c>
      <c r="AA52" s="77">
        <v>1.9</v>
      </c>
      <c r="AB52" s="77">
        <v>1.8</v>
      </c>
      <c r="AD52">
        <v>0.5</v>
      </c>
      <c r="AI52">
        <v>0.8</v>
      </c>
      <c r="AK52">
        <v>1.2</v>
      </c>
      <c r="AP52">
        <v>1.9</v>
      </c>
      <c r="AQ52">
        <v>0.43</v>
      </c>
      <c r="AS52">
        <v>1</v>
      </c>
      <c r="AW52">
        <v>0.1</v>
      </c>
      <c r="AZ52">
        <v>1.7</v>
      </c>
      <c r="BC52">
        <v>1.3</v>
      </c>
      <c r="BI52">
        <v>2.6</v>
      </c>
      <c r="BK52">
        <v>0.9</v>
      </c>
      <c r="BR52" s="16"/>
    </row>
    <row r="53" spans="1:70" ht="0.95" customHeight="1">
      <c r="M53" s="16"/>
      <c r="BR53" s="16"/>
    </row>
    <row r="54" spans="1:70" ht="0.95" customHeight="1">
      <c r="M54" s="16"/>
      <c r="BR54" s="16"/>
    </row>
    <row r="55" spans="1:70" ht="0.95" customHeight="1">
      <c r="M55" s="16"/>
      <c r="BR55" s="16"/>
    </row>
    <row r="56" spans="1:70" ht="0.95" customHeight="1">
      <c r="M56" s="16"/>
      <c r="BR56" s="16"/>
    </row>
    <row r="57" spans="1:70" ht="0.95" customHeight="1">
      <c r="M57" s="16"/>
      <c r="BR57" s="16"/>
    </row>
    <row r="58" spans="1:70" ht="0.95" customHeight="1">
      <c r="M58" s="16"/>
      <c r="BR58" s="16"/>
    </row>
    <row r="59" spans="1:70" ht="0.95" customHeight="1">
      <c r="M59" s="16"/>
      <c r="BR59" s="16"/>
    </row>
    <row r="60" spans="1:70" ht="0.95" customHeight="1">
      <c r="M60" s="16"/>
      <c r="BR60" s="16"/>
    </row>
    <row r="61" spans="1:70" ht="16.5" thickBot="1">
      <c r="D61" s="199" t="s">
        <v>26</v>
      </c>
      <c r="E61" s="199" t="s">
        <v>3</v>
      </c>
      <c r="F61" s="200" t="s">
        <v>4</v>
      </c>
      <c r="G61" s="200" t="s">
        <v>8</v>
      </c>
      <c r="H61" s="200" t="s">
        <v>5</v>
      </c>
      <c r="I61" s="200" t="s">
        <v>6</v>
      </c>
      <c r="J61" s="200" t="s">
        <v>7</v>
      </c>
      <c r="K61" s="201" t="s">
        <v>61</v>
      </c>
      <c r="M61" s="16"/>
      <c r="N61" s="17" t="s">
        <v>26</v>
      </c>
      <c r="O61" s="17" t="s">
        <v>26</v>
      </c>
      <c r="P61" s="17" t="s">
        <v>26</v>
      </c>
      <c r="Q61" s="17" t="s">
        <v>26</v>
      </c>
      <c r="R61" s="17" t="s">
        <v>26</v>
      </c>
      <c r="S61" s="17" t="s">
        <v>111</v>
      </c>
      <c r="T61" s="17" t="s">
        <v>111</v>
      </c>
      <c r="V61" s="170" t="s">
        <v>111</v>
      </c>
      <c r="W61" s="170"/>
      <c r="X61" s="170"/>
      <c r="Y61" s="170"/>
      <c r="Z61" s="170"/>
      <c r="AA61" s="78"/>
      <c r="AB61" s="78"/>
      <c r="AC61" s="1"/>
      <c r="AD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6"/>
    </row>
    <row r="62" spans="1:70">
      <c r="A62" s="317">
        <v>33</v>
      </c>
      <c r="B62" s="312" t="s">
        <v>18</v>
      </c>
      <c r="C62" s="313"/>
      <c r="D62" s="203">
        <f>+入力シート①!F$2</f>
        <v>43739</v>
      </c>
      <c r="E62" s="204"/>
      <c r="F62" s="205"/>
      <c r="G62" s="205"/>
      <c r="H62" s="205"/>
      <c r="I62" s="205"/>
      <c r="J62" s="205"/>
      <c r="K62" s="206"/>
      <c r="M62" s="16"/>
      <c r="N62" s="189">
        <v>43382</v>
      </c>
      <c r="O62" s="189">
        <v>43018</v>
      </c>
      <c r="P62" s="189">
        <v>42646</v>
      </c>
      <c r="Q62" s="189">
        <v>42292</v>
      </c>
      <c r="R62" s="189">
        <v>41914</v>
      </c>
      <c r="S62" s="189">
        <v>41554</v>
      </c>
      <c r="T62" s="189">
        <v>41184</v>
      </c>
      <c r="U62" s="17">
        <v>2011</v>
      </c>
      <c r="V62" s="189">
        <v>40455</v>
      </c>
      <c r="W62" s="17">
        <f t="shared" ref="W62:BE62" si="20">+W$1</f>
        <v>2009</v>
      </c>
      <c r="X62" s="17">
        <f t="shared" si="20"/>
        <v>2008</v>
      </c>
      <c r="Y62" s="17">
        <f t="shared" si="20"/>
        <v>2007</v>
      </c>
      <c r="Z62" s="17">
        <f t="shared" si="20"/>
        <v>2006</v>
      </c>
      <c r="AA62" s="77">
        <f t="shared" si="20"/>
        <v>2005</v>
      </c>
      <c r="AB62" s="77">
        <f t="shared" si="20"/>
        <v>2004</v>
      </c>
      <c r="AC62">
        <f t="shared" si="20"/>
        <v>2003</v>
      </c>
      <c r="AD62">
        <f t="shared" si="20"/>
        <v>2002</v>
      </c>
      <c r="AE62">
        <f t="shared" si="20"/>
        <v>2001</v>
      </c>
      <c r="AF62">
        <f t="shared" si="20"/>
        <v>2000</v>
      </c>
      <c r="AG62">
        <f t="shared" si="20"/>
        <v>1999</v>
      </c>
      <c r="AH62">
        <f t="shared" si="20"/>
        <v>1998</v>
      </c>
      <c r="AI62">
        <f t="shared" si="20"/>
        <v>1997</v>
      </c>
      <c r="AJ62">
        <f t="shared" si="20"/>
        <v>1996</v>
      </c>
      <c r="AK62">
        <f t="shared" si="20"/>
        <v>1995</v>
      </c>
      <c r="AL62">
        <f t="shared" si="20"/>
        <v>1994</v>
      </c>
      <c r="AM62">
        <f t="shared" si="20"/>
        <v>1993</v>
      </c>
      <c r="AN62">
        <f t="shared" si="20"/>
        <v>1992</v>
      </c>
      <c r="AO62">
        <f t="shared" si="20"/>
        <v>1991</v>
      </c>
      <c r="AP62">
        <f t="shared" si="20"/>
        <v>1990</v>
      </c>
      <c r="AQ62">
        <f t="shared" si="20"/>
        <v>1990</v>
      </c>
      <c r="AR62">
        <f t="shared" si="20"/>
        <v>1990</v>
      </c>
      <c r="AS62">
        <f t="shared" si="20"/>
        <v>1989</v>
      </c>
      <c r="AT62">
        <f t="shared" si="20"/>
        <v>1988</v>
      </c>
      <c r="AU62">
        <f t="shared" si="20"/>
        <v>1988</v>
      </c>
      <c r="AV62">
        <f t="shared" si="20"/>
        <v>1988</v>
      </c>
      <c r="AW62">
        <f t="shared" si="20"/>
        <v>1987</v>
      </c>
      <c r="AX62">
        <f t="shared" si="20"/>
        <v>1987</v>
      </c>
      <c r="AY62">
        <f t="shared" si="20"/>
        <v>1987</v>
      </c>
      <c r="AZ62">
        <f t="shared" si="20"/>
        <v>1986</v>
      </c>
      <c r="BA62">
        <f t="shared" si="20"/>
        <v>1986</v>
      </c>
      <c r="BB62">
        <f t="shared" si="20"/>
        <v>1986</v>
      </c>
      <c r="BC62">
        <f t="shared" si="20"/>
        <v>1985</v>
      </c>
      <c r="BD62">
        <f t="shared" si="20"/>
        <v>1985</v>
      </c>
      <c r="BE62">
        <f t="shared" si="20"/>
        <v>1985</v>
      </c>
      <c r="BF62">
        <f t="shared" ref="BF62:BQ62" si="21">+BF$1</f>
        <v>1984</v>
      </c>
      <c r="BG62">
        <f t="shared" si="21"/>
        <v>1984</v>
      </c>
      <c r="BH62">
        <f t="shared" si="21"/>
        <v>1984</v>
      </c>
      <c r="BI62">
        <f t="shared" si="21"/>
        <v>1983</v>
      </c>
      <c r="BJ62">
        <f t="shared" si="21"/>
        <v>1983</v>
      </c>
      <c r="BK62">
        <f t="shared" si="21"/>
        <v>1983</v>
      </c>
      <c r="BL62">
        <f t="shared" si="21"/>
        <v>1983</v>
      </c>
      <c r="BM62">
        <f t="shared" si="21"/>
        <v>1982</v>
      </c>
      <c r="BN62">
        <f t="shared" si="21"/>
        <v>1981</v>
      </c>
      <c r="BO62">
        <f t="shared" si="21"/>
        <v>1981</v>
      </c>
      <c r="BP62">
        <f t="shared" si="21"/>
        <v>1981</v>
      </c>
      <c r="BQ62">
        <f t="shared" si="21"/>
        <v>1980</v>
      </c>
      <c r="BR62" s="16"/>
    </row>
    <row r="63" spans="1:70">
      <c r="A63" s="317"/>
      <c r="B63" s="312" t="s">
        <v>19</v>
      </c>
      <c r="C63" s="313"/>
      <c r="D63" s="207">
        <f>+入力シート①!F$2</f>
        <v>43739</v>
      </c>
      <c r="E63" s="208"/>
      <c r="F63" s="209"/>
      <c r="G63" s="209"/>
      <c r="H63" s="209"/>
      <c r="I63" s="209"/>
      <c r="J63" s="209"/>
      <c r="K63" s="210"/>
      <c r="M63" s="16"/>
      <c r="N63" s="190">
        <v>43382</v>
      </c>
      <c r="O63" s="190">
        <v>43018</v>
      </c>
      <c r="P63" s="190">
        <v>42646</v>
      </c>
      <c r="Q63" s="190">
        <v>42292</v>
      </c>
      <c r="R63" s="190">
        <v>41914</v>
      </c>
      <c r="S63" s="190">
        <v>41554</v>
      </c>
      <c r="T63" s="190">
        <v>41184</v>
      </c>
      <c r="U63" s="17">
        <v>10</v>
      </c>
      <c r="V63" s="190">
        <v>40455</v>
      </c>
      <c r="W63" s="17">
        <f t="shared" ref="W63:BQ63" si="22">+W$3</f>
        <v>10</v>
      </c>
      <c r="X63" s="17">
        <f t="shared" si="22"/>
        <v>10</v>
      </c>
      <c r="Y63" s="17">
        <f t="shared" si="22"/>
        <v>10</v>
      </c>
      <c r="Z63" s="17">
        <f t="shared" si="22"/>
        <v>10</v>
      </c>
      <c r="AA63" s="77">
        <f t="shared" si="22"/>
        <v>10</v>
      </c>
      <c r="AB63" s="77">
        <f t="shared" si="22"/>
        <v>10</v>
      </c>
      <c r="AC63">
        <f t="shared" si="22"/>
        <v>10</v>
      </c>
      <c r="AD63">
        <f t="shared" si="22"/>
        <v>10</v>
      </c>
      <c r="AE63">
        <f t="shared" si="22"/>
        <v>10</v>
      </c>
      <c r="AF63">
        <f t="shared" si="22"/>
        <v>10</v>
      </c>
      <c r="AG63">
        <f t="shared" si="22"/>
        <v>10</v>
      </c>
      <c r="AH63">
        <f t="shared" si="22"/>
        <v>10</v>
      </c>
      <c r="AI63">
        <f t="shared" si="22"/>
        <v>10</v>
      </c>
      <c r="AJ63">
        <f t="shared" si="22"/>
        <v>10</v>
      </c>
      <c r="AK63">
        <f t="shared" si="22"/>
        <v>10</v>
      </c>
      <c r="AL63">
        <f t="shared" si="22"/>
        <v>10</v>
      </c>
      <c r="AM63">
        <f t="shared" si="22"/>
        <v>10</v>
      </c>
      <c r="AN63">
        <f t="shared" si="22"/>
        <v>10</v>
      </c>
      <c r="AO63">
        <f t="shared" si="22"/>
        <v>10</v>
      </c>
      <c r="AP63">
        <f t="shared" si="22"/>
        <v>10</v>
      </c>
      <c r="AQ63">
        <f t="shared" si="22"/>
        <v>10</v>
      </c>
      <c r="AR63">
        <f t="shared" si="22"/>
        <v>10</v>
      </c>
      <c r="AS63">
        <f t="shared" si="22"/>
        <v>10</v>
      </c>
      <c r="AT63">
        <f t="shared" si="22"/>
        <v>10</v>
      </c>
      <c r="AU63">
        <f t="shared" si="22"/>
        <v>10</v>
      </c>
      <c r="AV63">
        <f t="shared" si="22"/>
        <v>10</v>
      </c>
      <c r="AW63">
        <f t="shared" si="22"/>
        <v>10</v>
      </c>
      <c r="AX63">
        <f t="shared" si="22"/>
        <v>10</v>
      </c>
      <c r="AY63">
        <f t="shared" si="22"/>
        <v>10</v>
      </c>
      <c r="AZ63">
        <f t="shared" si="22"/>
        <v>10</v>
      </c>
      <c r="BA63">
        <f t="shared" si="22"/>
        <v>10</v>
      </c>
      <c r="BB63">
        <f t="shared" si="22"/>
        <v>10</v>
      </c>
      <c r="BC63">
        <f t="shared" si="22"/>
        <v>10</v>
      </c>
      <c r="BD63">
        <f t="shared" si="22"/>
        <v>10</v>
      </c>
      <c r="BE63">
        <f t="shared" si="22"/>
        <v>10</v>
      </c>
      <c r="BF63">
        <f t="shared" si="22"/>
        <v>10</v>
      </c>
      <c r="BG63">
        <f t="shared" si="22"/>
        <v>10</v>
      </c>
      <c r="BH63">
        <f t="shared" si="22"/>
        <v>10</v>
      </c>
      <c r="BI63">
        <f t="shared" si="22"/>
        <v>10</v>
      </c>
      <c r="BJ63">
        <f t="shared" si="22"/>
        <v>10</v>
      </c>
      <c r="BK63">
        <f t="shared" si="22"/>
        <v>10</v>
      </c>
      <c r="BL63">
        <f t="shared" si="22"/>
        <v>10</v>
      </c>
      <c r="BM63">
        <f t="shared" si="22"/>
        <v>10</v>
      </c>
      <c r="BN63">
        <f t="shared" si="22"/>
        <v>10</v>
      </c>
      <c r="BO63">
        <f t="shared" si="22"/>
        <v>10</v>
      </c>
      <c r="BP63">
        <f t="shared" si="22"/>
        <v>10</v>
      </c>
      <c r="BQ63">
        <f t="shared" si="22"/>
        <v>10</v>
      </c>
      <c r="BR63" s="16"/>
    </row>
    <row r="64" spans="1:70">
      <c r="A64" s="317"/>
      <c r="B64" s="312" t="s">
        <v>20</v>
      </c>
      <c r="C64" s="313"/>
      <c r="D64" s="211">
        <f>+入力シート①!F$2</f>
        <v>43739</v>
      </c>
      <c r="E64" s="208"/>
      <c r="F64" s="209"/>
      <c r="G64" s="209"/>
      <c r="H64" s="209"/>
      <c r="I64" s="209"/>
      <c r="J64" s="209"/>
      <c r="K64" s="210"/>
      <c r="M64" s="16"/>
      <c r="N64" s="191">
        <v>43382</v>
      </c>
      <c r="O64" s="191">
        <v>43018</v>
      </c>
      <c r="P64" s="191">
        <v>42646</v>
      </c>
      <c r="Q64" s="191">
        <v>42292</v>
      </c>
      <c r="R64" s="191">
        <v>41914</v>
      </c>
      <c r="S64" s="191">
        <v>41554</v>
      </c>
      <c r="T64" s="191">
        <v>41184</v>
      </c>
      <c r="U64" s="17">
        <v>18</v>
      </c>
      <c r="V64" s="79">
        <v>40455</v>
      </c>
      <c r="W64" s="79">
        <v>40087</v>
      </c>
      <c r="X64" s="79">
        <v>39731</v>
      </c>
      <c r="Y64" s="17">
        <v>23</v>
      </c>
      <c r="Z64" s="17">
        <v>3</v>
      </c>
      <c r="AA64" s="77">
        <v>3</v>
      </c>
      <c r="AB64" s="77">
        <v>12</v>
      </c>
      <c r="AC64">
        <v>24</v>
      </c>
      <c r="AD64">
        <v>3</v>
      </c>
      <c r="AI64">
        <v>21</v>
      </c>
      <c r="AK64">
        <v>4</v>
      </c>
      <c r="AP64">
        <v>5</v>
      </c>
      <c r="AQ64">
        <v>2</v>
      </c>
      <c r="AS64">
        <v>16</v>
      </c>
      <c r="AW64">
        <v>5</v>
      </c>
      <c r="AZ64">
        <v>4</v>
      </c>
      <c r="BC64">
        <v>22</v>
      </c>
      <c r="BI64">
        <v>4</v>
      </c>
      <c r="BK64">
        <v>22</v>
      </c>
      <c r="BM64">
        <v>14</v>
      </c>
      <c r="BN64">
        <v>5</v>
      </c>
      <c r="BP64">
        <v>30</v>
      </c>
      <c r="BR64" s="16"/>
    </row>
    <row r="65" spans="1:70">
      <c r="A65" s="317"/>
      <c r="B65" s="312" t="s">
        <v>62</v>
      </c>
      <c r="C65" s="313"/>
      <c r="D65" s="198">
        <f>+入力シート①!F$3</f>
        <v>33</v>
      </c>
      <c r="E65" s="208"/>
      <c r="F65" s="209"/>
      <c r="G65" s="209"/>
      <c r="H65" s="209"/>
      <c r="I65" s="209"/>
      <c r="J65" s="209"/>
      <c r="K65" s="210"/>
      <c r="M65" s="16"/>
      <c r="N65" s="17">
        <v>33</v>
      </c>
      <c r="O65" s="17">
        <v>33</v>
      </c>
      <c r="P65" s="17">
        <v>33</v>
      </c>
      <c r="Q65" s="17">
        <v>33</v>
      </c>
      <c r="R65" s="17">
        <v>33</v>
      </c>
      <c r="S65" s="17">
        <v>33</v>
      </c>
      <c r="T65" s="17">
        <v>33</v>
      </c>
      <c r="U65" s="17">
        <v>33</v>
      </c>
      <c r="V65">
        <v>33</v>
      </c>
      <c r="W65">
        <v>33</v>
      </c>
      <c r="X65">
        <v>33</v>
      </c>
      <c r="Y65" s="17">
        <f>+$A$62</f>
        <v>33</v>
      </c>
      <c r="Z65" s="17">
        <f t="shared" ref="Z65:BQ65" si="23">+$A$62</f>
        <v>33</v>
      </c>
      <c r="AA65" s="77">
        <f t="shared" si="23"/>
        <v>33</v>
      </c>
      <c r="AB65" s="77">
        <f t="shared" si="23"/>
        <v>33</v>
      </c>
      <c r="AC65">
        <f t="shared" si="23"/>
        <v>33</v>
      </c>
      <c r="AD65">
        <f t="shared" si="23"/>
        <v>33</v>
      </c>
      <c r="AE65">
        <f t="shared" si="23"/>
        <v>33</v>
      </c>
      <c r="AF65">
        <f t="shared" si="23"/>
        <v>33</v>
      </c>
      <c r="AG65">
        <f t="shared" si="23"/>
        <v>33</v>
      </c>
      <c r="AH65">
        <f t="shared" si="23"/>
        <v>33</v>
      </c>
      <c r="AI65">
        <f t="shared" si="23"/>
        <v>33</v>
      </c>
      <c r="AJ65">
        <f t="shared" si="23"/>
        <v>33</v>
      </c>
      <c r="AK65">
        <f t="shared" si="23"/>
        <v>33</v>
      </c>
      <c r="AL65">
        <f t="shared" si="23"/>
        <v>33</v>
      </c>
      <c r="AM65">
        <f t="shared" si="23"/>
        <v>33</v>
      </c>
      <c r="AN65">
        <f t="shared" si="23"/>
        <v>33</v>
      </c>
      <c r="AO65">
        <f t="shared" si="23"/>
        <v>33</v>
      </c>
      <c r="AP65">
        <f t="shared" si="23"/>
        <v>33</v>
      </c>
      <c r="AQ65">
        <f t="shared" si="23"/>
        <v>33</v>
      </c>
      <c r="AR65">
        <f t="shared" si="23"/>
        <v>33</v>
      </c>
      <c r="AS65">
        <f t="shared" si="23"/>
        <v>33</v>
      </c>
      <c r="AT65">
        <f t="shared" si="23"/>
        <v>33</v>
      </c>
      <c r="AU65">
        <f t="shared" si="23"/>
        <v>33</v>
      </c>
      <c r="AV65">
        <f t="shared" si="23"/>
        <v>33</v>
      </c>
      <c r="AW65">
        <f t="shared" si="23"/>
        <v>33</v>
      </c>
      <c r="AX65">
        <f t="shared" si="23"/>
        <v>33</v>
      </c>
      <c r="AY65">
        <f t="shared" si="23"/>
        <v>33</v>
      </c>
      <c r="AZ65">
        <f t="shared" si="23"/>
        <v>33</v>
      </c>
      <c r="BA65">
        <f t="shared" si="23"/>
        <v>33</v>
      </c>
      <c r="BB65">
        <f t="shared" si="23"/>
        <v>33</v>
      </c>
      <c r="BC65">
        <f t="shared" si="23"/>
        <v>33</v>
      </c>
      <c r="BD65">
        <f t="shared" si="23"/>
        <v>33</v>
      </c>
      <c r="BE65">
        <f t="shared" si="23"/>
        <v>33</v>
      </c>
      <c r="BF65">
        <f t="shared" si="23"/>
        <v>33</v>
      </c>
      <c r="BG65">
        <f t="shared" si="23"/>
        <v>33</v>
      </c>
      <c r="BH65">
        <f t="shared" si="23"/>
        <v>33</v>
      </c>
      <c r="BI65">
        <f t="shared" si="23"/>
        <v>33</v>
      </c>
      <c r="BJ65">
        <f t="shared" si="23"/>
        <v>33</v>
      </c>
      <c r="BK65">
        <f t="shared" si="23"/>
        <v>33</v>
      </c>
      <c r="BL65">
        <f t="shared" si="23"/>
        <v>33</v>
      </c>
      <c r="BM65">
        <f t="shared" si="23"/>
        <v>33</v>
      </c>
      <c r="BN65">
        <f t="shared" si="23"/>
        <v>33</v>
      </c>
      <c r="BO65">
        <f t="shared" si="23"/>
        <v>33</v>
      </c>
      <c r="BP65">
        <f t="shared" si="23"/>
        <v>33</v>
      </c>
      <c r="BQ65">
        <f t="shared" si="23"/>
        <v>33</v>
      </c>
      <c r="BR65" s="16"/>
    </row>
    <row r="66" spans="1:70" ht="16.5" thickBot="1">
      <c r="A66" s="317"/>
      <c r="B66" s="312" t="s">
        <v>21</v>
      </c>
      <c r="C66" s="313"/>
      <c r="D66" s="212">
        <f>+入力シート①!F$4</f>
        <v>0.30208333333333331</v>
      </c>
      <c r="E66" s="213"/>
      <c r="F66" s="214"/>
      <c r="G66" s="214"/>
      <c r="H66" s="214"/>
      <c r="I66" s="214"/>
      <c r="J66" s="214"/>
      <c r="K66" s="215"/>
      <c r="M66" s="16"/>
      <c r="N66" s="166">
        <v>0.4826388888888889</v>
      </c>
      <c r="O66" s="166">
        <v>0.375</v>
      </c>
      <c r="P66" s="166">
        <v>0.3298611111111111</v>
      </c>
      <c r="Q66" s="166">
        <v>0.35069444444444442</v>
      </c>
      <c r="R66" s="166">
        <v>0.33333333333333331</v>
      </c>
      <c r="S66" s="166">
        <v>0.45833333333333331</v>
      </c>
      <c r="T66" s="166">
        <v>0.3298611111111111</v>
      </c>
      <c r="U66" s="166">
        <v>0.34375</v>
      </c>
      <c r="V66" s="84">
        <v>0.34375</v>
      </c>
      <c r="W66" s="84">
        <v>0.34375</v>
      </c>
      <c r="X66" s="84">
        <v>0.2986111111111111</v>
      </c>
      <c r="Y66" s="166"/>
      <c r="Z66" s="166"/>
      <c r="BR66" s="16"/>
    </row>
    <row r="67" spans="1:70">
      <c r="A67" s="317"/>
      <c r="B67" s="314" t="s">
        <v>22</v>
      </c>
      <c r="C67" s="216">
        <v>0</v>
      </c>
      <c r="D67" s="198">
        <f>+入力シート①!F$5</f>
        <v>27.805199999999999</v>
      </c>
      <c r="E67" s="198">
        <f>+COUNT($M67:$BR67)</f>
        <v>30</v>
      </c>
      <c r="F67" s="201">
        <f>+AVERAGE($M67:$BR67)</f>
        <v>25.755896666666665</v>
      </c>
      <c r="G67" s="201">
        <f>+STDEV($M67:$BR67)</f>
        <v>1.565024607162133</v>
      </c>
      <c r="H67" s="201">
        <f>+MAX($M67:$BR67)</f>
        <v>27.7</v>
      </c>
      <c r="I67" s="201">
        <f>+MIN($M67:$BR67)</f>
        <v>21</v>
      </c>
      <c r="J67" s="201">
        <f>+D67-F67</f>
        <v>2.0493033333333344</v>
      </c>
      <c r="K67" s="201">
        <f>+J67/G67</f>
        <v>1.3094384100767249</v>
      </c>
      <c r="M67" s="16"/>
      <c r="N67" s="17">
        <v>27.1</v>
      </c>
      <c r="O67" s="17">
        <v>26.91</v>
      </c>
      <c r="P67" s="17">
        <v>25.08</v>
      </c>
      <c r="Q67" s="17">
        <v>23.34</v>
      </c>
      <c r="R67" s="17">
        <v>27.206600000000002</v>
      </c>
      <c r="S67" s="17">
        <v>24.2044</v>
      </c>
      <c r="T67" s="17">
        <v>26.535900000000002</v>
      </c>
      <c r="U67" s="17">
        <v>25.4</v>
      </c>
      <c r="V67">
        <v>27.7</v>
      </c>
      <c r="W67">
        <v>26.5</v>
      </c>
      <c r="X67">
        <v>26.8</v>
      </c>
      <c r="Y67" s="17">
        <v>26.4</v>
      </c>
      <c r="Z67" s="17">
        <v>27.3</v>
      </c>
      <c r="AA67" s="77">
        <v>26.8</v>
      </c>
      <c r="AB67" s="77">
        <v>27.1</v>
      </c>
      <c r="AC67">
        <v>25.1</v>
      </c>
      <c r="AD67">
        <v>26.1</v>
      </c>
      <c r="AI67">
        <v>25.7</v>
      </c>
      <c r="AK67">
        <v>26.4</v>
      </c>
      <c r="AP67">
        <v>26.5</v>
      </c>
      <c r="AQ67">
        <v>26.9</v>
      </c>
      <c r="AS67">
        <v>25.8</v>
      </c>
      <c r="AW67">
        <v>24.8</v>
      </c>
      <c r="AZ67">
        <v>27.2</v>
      </c>
      <c r="BC67">
        <v>25.9</v>
      </c>
      <c r="BI67">
        <v>26.3</v>
      </c>
      <c r="BK67">
        <v>22.7</v>
      </c>
      <c r="BM67">
        <v>24.5</v>
      </c>
      <c r="BN67">
        <v>21</v>
      </c>
      <c r="BP67">
        <v>23.4</v>
      </c>
      <c r="BR67" s="16"/>
    </row>
    <row r="68" spans="1:70">
      <c r="A68" s="317"/>
      <c r="B68" s="314"/>
      <c r="C68" s="216">
        <v>10</v>
      </c>
      <c r="D68" s="198">
        <f>+入力シート①!F$6</f>
        <v>27.809899999999999</v>
      </c>
      <c r="E68" s="198">
        <f t="shared" ref="E68:E82" si="24">+COUNT($M68:$BR68)</f>
        <v>29</v>
      </c>
      <c r="F68" s="201">
        <f t="shared" ref="F68:F82" si="25">+AVERAGE($M68:$BR68)</f>
        <v>25.650768965517237</v>
      </c>
      <c r="G68" s="201">
        <f t="shared" ref="G68:G82" si="26">+STDEV($M68:$BR68)</f>
        <v>1.5365650311893382</v>
      </c>
      <c r="H68" s="201">
        <f t="shared" ref="H68:H82" si="27">+MAX($M68:$BR68)</f>
        <v>27.7</v>
      </c>
      <c r="I68" s="201">
        <f t="shared" ref="I68:I82" si="28">+MIN($M68:$BR68)</f>
        <v>21.2</v>
      </c>
      <c r="J68" s="201">
        <f t="shared" ref="J68:J79" si="29">+D68-F68</f>
        <v>2.1591310344827619</v>
      </c>
      <c r="K68" s="201">
        <f t="shared" ref="K68:K79" si="30">+J68/G68</f>
        <v>1.4051673639947035</v>
      </c>
      <c r="M68" s="16"/>
      <c r="N68" s="17">
        <v>27.05</v>
      </c>
      <c r="O68" s="17">
        <v>26.9</v>
      </c>
      <c r="P68" s="17">
        <v>25.03</v>
      </c>
      <c r="Q68" s="17">
        <v>23.33</v>
      </c>
      <c r="R68" s="17">
        <v>27.200600000000001</v>
      </c>
      <c r="S68" s="17">
        <v>24.005400000000002</v>
      </c>
      <c r="T68" s="17">
        <v>26.538</v>
      </c>
      <c r="U68" s="17">
        <v>25.420999999999999</v>
      </c>
      <c r="V68">
        <v>27.7</v>
      </c>
      <c r="W68">
        <v>26.6373</v>
      </c>
      <c r="X68">
        <v>26.98</v>
      </c>
      <c r="Y68" s="17">
        <v>26.46</v>
      </c>
      <c r="Z68" s="17">
        <v>27.32</v>
      </c>
      <c r="AA68" s="77">
        <v>26.84</v>
      </c>
      <c r="AB68" s="77">
        <v>27.14</v>
      </c>
      <c r="AC68">
        <v>25.01</v>
      </c>
      <c r="AD68">
        <v>26.06</v>
      </c>
      <c r="AI68">
        <v>25.56</v>
      </c>
      <c r="AP68">
        <v>25.94</v>
      </c>
      <c r="AQ68">
        <v>24.57</v>
      </c>
      <c r="AS68">
        <v>24.66</v>
      </c>
      <c r="AW68">
        <v>24.86</v>
      </c>
      <c r="AZ68">
        <v>26.87</v>
      </c>
      <c r="BC68">
        <v>25.63</v>
      </c>
      <c r="BI68">
        <v>26.93</v>
      </c>
      <c r="BK68">
        <v>23.17</v>
      </c>
      <c r="BM68">
        <v>25.25</v>
      </c>
      <c r="BN68">
        <v>21.2</v>
      </c>
      <c r="BP68">
        <v>23.61</v>
      </c>
      <c r="BR68" s="16"/>
    </row>
    <row r="69" spans="1:70">
      <c r="A69" s="317"/>
      <c r="B69" s="314"/>
      <c r="C69" s="216">
        <v>20</v>
      </c>
      <c r="D69" s="198">
        <f>+入力シート①!F$7</f>
        <v>27.8096</v>
      </c>
      <c r="E69" s="198">
        <f t="shared" si="24"/>
        <v>29</v>
      </c>
      <c r="F69" s="201">
        <f t="shared" si="25"/>
        <v>25.622351724137928</v>
      </c>
      <c r="G69" s="201">
        <f t="shared" si="26"/>
        <v>1.5843522905097049</v>
      </c>
      <c r="H69" s="201">
        <f t="shared" si="27"/>
        <v>27.5</v>
      </c>
      <c r="I69" s="201">
        <f t="shared" si="28"/>
        <v>20.91</v>
      </c>
      <c r="J69" s="201">
        <f t="shared" si="29"/>
        <v>2.1872482758620713</v>
      </c>
      <c r="K69" s="201">
        <f t="shared" si="30"/>
        <v>1.3805315200184471</v>
      </c>
      <c r="M69" s="16"/>
      <c r="N69" s="17">
        <v>27.06</v>
      </c>
      <c r="O69" s="17">
        <v>26.9</v>
      </c>
      <c r="P69" s="17">
        <v>25.01</v>
      </c>
      <c r="Q69" s="17">
        <v>23.32</v>
      </c>
      <c r="R69" s="17">
        <v>27.206900000000001</v>
      </c>
      <c r="S69" s="17">
        <v>23.389800000000001</v>
      </c>
      <c r="T69" s="17">
        <v>26.540700000000001</v>
      </c>
      <c r="U69" s="17">
        <v>25.421099999999999</v>
      </c>
      <c r="V69">
        <v>27.5</v>
      </c>
      <c r="W69">
        <v>26.639700000000001</v>
      </c>
      <c r="X69">
        <v>26.98</v>
      </c>
      <c r="Y69" s="17">
        <v>26.47</v>
      </c>
      <c r="Z69" s="17">
        <v>27.32</v>
      </c>
      <c r="AA69" s="77">
        <v>26.84</v>
      </c>
      <c r="AB69" s="77">
        <v>27.14</v>
      </c>
      <c r="AC69">
        <v>24.99</v>
      </c>
      <c r="AD69">
        <v>26.06</v>
      </c>
      <c r="AI69">
        <v>25.55</v>
      </c>
      <c r="AP69">
        <v>25.94</v>
      </c>
      <c r="AQ69">
        <v>24.92</v>
      </c>
      <c r="AS69">
        <v>24.66</v>
      </c>
      <c r="AW69">
        <v>24.85</v>
      </c>
      <c r="AZ69">
        <v>26.88</v>
      </c>
      <c r="BC69">
        <v>25.63</v>
      </c>
      <c r="BI69">
        <v>26.94</v>
      </c>
      <c r="BK69">
        <v>23.1</v>
      </c>
      <c r="BM69">
        <v>25.26</v>
      </c>
      <c r="BN69">
        <v>20.91</v>
      </c>
      <c r="BP69">
        <v>23.62</v>
      </c>
      <c r="BR69" s="16"/>
    </row>
    <row r="70" spans="1:70">
      <c r="A70" s="317"/>
      <c r="B70" s="314"/>
      <c r="C70" s="216">
        <v>30</v>
      </c>
      <c r="D70" s="198">
        <f>+入力シート①!F$8</f>
        <v>27.811199999999999</v>
      </c>
      <c r="E70" s="198">
        <f t="shared" si="24"/>
        <v>29</v>
      </c>
      <c r="F70" s="201">
        <f t="shared" si="25"/>
        <v>25.309534482758622</v>
      </c>
      <c r="G70" s="201">
        <f t="shared" si="26"/>
        <v>1.9354964932019494</v>
      </c>
      <c r="H70" s="201">
        <f t="shared" si="27"/>
        <v>27.32</v>
      </c>
      <c r="I70" s="201">
        <f t="shared" si="28"/>
        <v>20.69</v>
      </c>
      <c r="J70" s="201">
        <f t="shared" si="29"/>
        <v>2.5016655172413778</v>
      </c>
      <c r="K70" s="201">
        <f t="shared" si="30"/>
        <v>1.2925187547629178</v>
      </c>
      <c r="M70" s="16"/>
      <c r="N70" s="17">
        <v>26.75</v>
      </c>
      <c r="O70" s="17">
        <v>26.87</v>
      </c>
      <c r="P70" s="17">
        <v>24</v>
      </c>
      <c r="Q70" s="17">
        <v>20.87</v>
      </c>
      <c r="R70" s="17">
        <v>27.214300000000001</v>
      </c>
      <c r="S70" s="17">
        <v>20.886099999999999</v>
      </c>
      <c r="T70" s="17">
        <v>26.5412</v>
      </c>
      <c r="U70" s="17">
        <v>25.419799999999999</v>
      </c>
      <c r="V70">
        <v>27.06</v>
      </c>
      <c r="W70">
        <v>25.955100000000002</v>
      </c>
      <c r="X70">
        <v>26.97</v>
      </c>
      <c r="Y70" s="17">
        <v>26.5</v>
      </c>
      <c r="Z70" s="17">
        <v>27.32</v>
      </c>
      <c r="AA70" s="77">
        <v>26.84</v>
      </c>
      <c r="AB70" s="77">
        <v>27.15</v>
      </c>
      <c r="AC70">
        <v>24.95</v>
      </c>
      <c r="AD70">
        <v>26.06</v>
      </c>
      <c r="AI70">
        <v>25.55</v>
      </c>
      <c r="AP70">
        <v>25.94</v>
      </c>
      <c r="AQ70">
        <v>24.55</v>
      </c>
      <c r="AS70">
        <v>24.67</v>
      </c>
      <c r="AW70">
        <v>24.84</v>
      </c>
      <c r="AZ70">
        <v>26.88</v>
      </c>
      <c r="BC70">
        <v>25.64</v>
      </c>
      <c r="BI70">
        <v>26.27</v>
      </c>
      <c r="BK70">
        <v>22.71</v>
      </c>
      <c r="BM70">
        <v>25.26</v>
      </c>
      <c r="BN70">
        <v>20.69</v>
      </c>
      <c r="BP70">
        <v>23.62</v>
      </c>
      <c r="BR70" s="16"/>
    </row>
    <row r="71" spans="1:70">
      <c r="A71" s="317"/>
      <c r="B71" s="314"/>
      <c r="C71" s="216">
        <v>50</v>
      </c>
      <c r="D71" s="198">
        <f>+入力シート①!F$9</f>
        <v>27.6645</v>
      </c>
      <c r="E71" s="198">
        <f t="shared" si="24"/>
        <v>29</v>
      </c>
      <c r="F71" s="201">
        <f t="shared" si="25"/>
        <v>24.328917241379305</v>
      </c>
      <c r="G71" s="201">
        <f t="shared" si="26"/>
        <v>2.8367203716955132</v>
      </c>
      <c r="H71" s="201">
        <f t="shared" si="27"/>
        <v>27.281600000000001</v>
      </c>
      <c r="I71" s="201">
        <f t="shared" si="28"/>
        <v>17.21</v>
      </c>
      <c r="J71" s="201">
        <f t="shared" si="29"/>
        <v>3.3355827586206956</v>
      </c>
      <c r="K71" s="201">
        <f t="shared" si="30"/>
        <v>1.1758588516170918</v>
      </c>
      <c r="M71" s="16"/>
      <c r="N71" s="17">
        <v>26.01</v>
      </c>
      <c r="O71" s="17">
        <v>26.8</v>
      </c>
      <c r="P71" s="17">
        <v>18.920000000000002</v>
      </c>
      <c r="Q71" s="17">
        <v>17.21</v>
      </c>
      <c r="R71" s="17">
        <v>27.281600000000001</v>
      </c>
      <c r="S71" s="17">
        <v>17.966000000000001</v>
      </c>
      <c r="T71" s="17">
        <v>26.546399999999998</v>
      </c>
      <c r="U71" s="17">
        <v>24.326599999999999</v>
      </c>
      <c r="V71">
        <v>26.85</v>
      </c>
      <c r="W71">
        <v>23.838000000000001</v>
      </c>
      <c r="X71">
        <v>26.99</v>
      </c>
      <c r="Y71" s="17">
        <v>26.5</v>
      </c>
      <c r="Z71" s="17">
        <v>25.87</v>
      </c>
      <c r="AA71" s="77">
        <v>26.82</v>
      </c>
      <c r="AB71" s="77">
        <v>27.14</v>
      </c>
      <c r="AC71">
        <v>24.76</v>
      </c>
      <c r="AD71">
        <v>26.06</v>
      </c>
      <c r="AI71">
        <v>25.55</v>
      </c>
      <c r="AP71">
        <v>24.68</v>
      </c>
      <c r="AQ71">
        <v>22.15</v>
      </c>
      <c r="AS71">
        <v>24.67</v>
      </c>
      <c r="AW71">
        <v>24.85</v>
      </c>
      <c r="AZ71">
        <v>26.89</v>
      </c>
      <c r="BC71">
        <v>25.64</v>
      </c>
      <c r="BI71">
        <v>22.35</v>
      </c>
      <c r="BK71">
        <v>21.55</v>
      </c>
      <c r="BM71">
        <v>23.39</v>
      </c>
      <c r="BN71">
        <v>20.3</v>
      </c>
      <c r="BP71">
        <v>23.63</v>
      </c>
      <c r="BR71" s="16"/>
    </row>
    <row r="72" spans="1:70">
      <c r="A72" s="317"/>
      <c r="B72" s="314"/>
      <c r="C72" s="216">
        <v>75</v>
      </c>
      <c r="D72" s="198">
        <f>+入力シート①!F$10</f>
        <v>23.815799999999999</v>
      </c>
      <c r="E72" s="198">
        <f t="shared" si="24"/>
        <v>29</v>
      </c>
      <c r="F72" s="201">
        <f t="shared" si="25"/>
        <v>22.502637931034489</v>
      </c>
      <c r="G72" s="201">
        <f t="shared" si="26"/>
        <v>3.4320285839441413</v>
      </c>
      <c r="H72" s="201">
        <f t="shared" si="27"/>
        <v>26.89</v>
      </c>
      <c r="I72" s="201">
        <f t="shared" si="28"/>
        <v>15.16</v>
      </c>
      <c r="J72" s="201">
        <f t="shared" si="29"/>
        <v>1.3131620689655108</v>
      </c>
      <c r="K72" s="201">
        <f t="shared" si="30"/>
        <v>0.38261979375952754</v>
      </c>
      <c r="M72" s="16"/>
      <c r="N72" s="17">
        <v>22.52</v>
      </c>
      <c r="O72" s="17">
        <v>24.27</v>
      </c>
      <c r="P72" s="17">
        <v>16.12</v>
      </c>
      <c r="Q72" s="17">
        <v>15.16</v>
      </c>
      <c r="R72" s="17">
        <v>24.8963</v>
      </c>
      <c r="S72" s="17">
        <v>15.686299999999999</v>
      </c>
      <c r="T72" s="17">
        <v>26.047599999999999</v>
      </c>
      <c r="U72" s="17">
        <v>21.478999999999999</v>
      </c>
      <c r="V72">
        <v>23.97</v>
      </c>
      <c r="W72">
        <v>22.017299999999999</v>
      </c>
      <c r="X72">
        <v>26.39</v>
      </c>
      <c r="Y72" s="17">
        <v>24.54</v>
      </c>
      <c r="Z72" s="17">
        <v>24.03</v>
      </c>
      <c r="AA72" s="77">
        <v>25.98</v>
      </c>
      <c r="AB72" s="77">
        <v>25.24</v>
      </c>
      <c r="AC72">
        <v>24.47</v>
      </c>
      <c r="AD72">
        <v>24.39</v>
      </c>
      <c r="AI72">
        <v>25.56</v>
      </c>
      <c r="AP72">
        <v>22</v>
      </c>
      <c r="AQ72">
        <v>19.02</v>
      </c>
      <c r="AS72">
        <v>23.65</v>
      </c>
      <c r="AW72">
        <v>22.49</v>
      </c>
      <c r="AZ72">
        <v>26.89</v>
      </c>
      <c r="BC72">
        <v>25.63</v>
      </c>
      <c r="BI72">
        <v>19.989999999999998</v>
      </c>
      <c r="BK72">
        <v>18.59</v>
      </c>
      <c r="BM72">
        <v>22.87</v>
      </c>
      <c r="BN72">
        <v>16.07</v>
      </c>
      <c r="BP72">
        <v>22.61</v>
      </c>
      <c r="BR72" s="16"/>
    </row>
    <row r="73" spans="1:70">
      <c r="A73" s="317"/>
      <c r="B73" s="314"/>
      <c r="C73" s="216">
        <v>100</v>
      </c>
      <c r="D73" s="198">
        <f>+入力シート①!F$11</f>
        <v>22.838200000000001</v>
      </c>
      <c r="E73" s="198">
        <f t="shared" si="24"/>
        <v>29</v>
      </c>
      <c r="F73" s="201">
        <f t="shared" si="25"/>
        <v>20.54004827586207</v>
      </c>
      <c r="G73" s="201">
        <f t="shared" si="26"/>
        <v>3.4811282610281413</v>
      </c>
      <c r="H73" s="201">
        <f t="shared" si="27"/>
        <v>25.62</v>
      </c>
      <c r="I73" s="201">
        <f t="shared" si="28"/>
        <v>13.47</v>
      </c>
      <c r="J73" s="201">
        <f t="shared" si="29"/>
        <v>2.2981517241379308</v>
      </c>
      <c r="K73" s="201">
        <f t="shared" si="30"/>
        <v>0.66017438939729789</v>
      </c>
      <c r="M73" s="16"/>
      <c r="N73" s="17">
        <v>20.399999999999999</v>
      </c>
      <c r="O73" s="17">
        <v>22.84</v>
      </c>
      <c r="P73" s="17">
        <v>14.34</v>
      </c>
      <c r="Q73" s="17">
        <v>14.03</v>
      </c>
      <c r="R73" s="17">
        <v>22.8367</v>
      </c>
      <c r="S73" s="17">
        <v>13.631399999999999</v>
      </c>
      <c r="T73" s="17">
        <v>22.572800000000001</v>
      </c>
      <c r="U73" s="17">
        <v>20.210699999999999</v>
      </c>
      <c r="V73">
        <v>22.67</v>
      </c>
      <c r="W73">
        <v>20.259799999999998</v>
      </c>
      <c r="X73">
        <v>22.78</v>
      </c>
      <c r="Y73" s="17">
        <v>23.04</v>
      </c>
      <c r="Z73" s="17">
        <v>21.89</v>
      </c>
      <c r="AA73" s="77">
        <v>24.49</v>
      </c>
      <c r="AB73" s="77">
        <v>23.03</v>
      </c>
      <c r="AC73">
        <v>23.09</v>
      </c>
      <c r="AD73">
        <v>22.63</v>
      </c>
      <c r="AI73">
        <v>25.62</v>
      </c>
      <c r="AP73">
        <v>20.78</v>
      </c>
      <c r="AQ73">
        <v>16.54</v>
      </c>
      <c r="AS73">
        <v>21.08</v>
      </c>
      <c r="AW73">
        <v>20</v>
      </c>
      <c r="AZ73">
        <v>23.24</v>
      </c>
      <c r="BC73">
        <v>23.77</v>
      </c>
      <c r="BI73">
        <v>18.489999999999998</v>
      </c>
      <c r="BK73">
        <v>15.1</v>
      </c>
      <c r="BM73">
        <v>21.22</v>
      </c>
      <c r="BN73">
        <v>13.47</v>
      </c>
      <c r="BP73">
        <v>21.61</v>
      </c>
      <c r="BR73" s="16"/>
    </row>
    <row r="74" spans="1:70">
      <c r="A74" s="317"/>
      <c r="B74" s="314"/>
      <c r="C74" s="216">
        <v>150</v>
      </c>
      <c r="D74" s="198">
        <f>+入力シート①!F$12</f>
        <v>21.317299999999999</v>
      </c>
      <c r="E74" s="198">
        <f t="shared" si="24"/>
        <v>29</v>
      </c>
      <c r="F74" s="201">
        <f t="shared" si="25"/>
        <v>17.785810344827588</v>
      </c>
      <c r="G74" s="201">
        <f t="shared" si="26"/>
        <v>3.2661697984625526</v>
      </c>
      <c r="H74" s="201">
        <f t="shared" si="27"/>
        <v>22.29</v>
      </c>
      <c r="I74" s="201">
        <f t="shared" si="28"/>
        <v>11.27</v>
      </c>
      <c r="J74" s="201">
        <f t="shared" si="29"/>
        <v>3.5314896551724111</v>
      </c>
      <c r="K74" s="201">
        <f t="shared" si="30"/>
        <v>1.0812327199996612</v>
      </c>
      <c r="M74" s="16"/>
      <c r="N74" s="17">
        <v>17.62</v>
      </c>
      <c r="O74" s="17">
        <v>20.9</v>
      </c>
      <c r="P74" s="17">
        <v>12.13</v>
      </c>
      <c r="Q74" s="17">
        <v>11.66</v>
      </c>
      <c r="R74" s="17">
        <v>19.315300000000001</v>
      </c>
      <c r="S74" s="17">
        <v>11.696400000000001</v>
      </c>
      <c r="T74" s="17">
        <v>19.4008</v>
      </c>
      <c r="U74" s="17">
        <v>19.0671</v>
      </c>
      <c r="V74">
        <v>19.73</v>
      </c>
      <c r="W74">
        <v>17.4389</v>
      </c>
      <c r="X74">
        <v>17.3</v>
      </c>
      <c r="Y74" s="17">
        <v>20.45</v>
      </c>
      <c r="Z74" s="17">
        <v>19.350000000000001</v>
      </c>
      <c r="AA74" s="77">
        <v>20.29</v>
      </c>
      <c r="AB74" s="77">
        <v>20.65</v>
      </c>
      <c r="AC74">
        <v>20.53</v>
      </c>
      <c r="AD74">
        <v>20.329999999999998</v>
      </c>
      <c r="AI74">
        <v>22.29</v>
      </c>
      <c r="AP74">
        <v>18.77</v>
      </c>
      <c r="AQ74">
        <v>13.47</v>
      </c>
      <c r="AS74">
        <v>18.86</v>
      </c>
      <c r="AW74">
        <v>18.18</v>
      </c>
      <c r="AZ74">
        <v>19.87</v>
      </c>
      <c r="BC74">
        <v>19.54</v>
      </c>
      <c r="BI74">
        <v>15.61</v>
      </c>
      <c r="BK74">
        <v>12</v>
      </c>
      <c r="BM74">
        <v>18.25</v>
      </c>
      <c r="BN74">
        <v>11.27</v>
      </c>
      <c r="BP74">
        <v>19.82</v>
      </c>
      <c r="BR74" s="16"/>
    </row>
    <row r="75" spans="1:70">
      <c r="A75" s="317"/>
      <c r="B75" s="314"/>
      <c r="C75" s="216">
        <v>200</v>
      </c>
      <c r="D75" s="198">
        <f>+入力シート①!F$13</f>
        <v>19.754200000000001</v>
      </c>
      <c r="E75" s="198">
        <f t="shared" si="24"/>
        <v>29</v>
      </c>
      <c r="F75" s="201">
        <f t="shared" si="25"/>
        <v>15.877444827586205</v>
      </c>
      <c r="G75" s="201">
        <f t="shared" si="26"/>
        <v>3.4895489983445325</v>
      </c>
      <c r="H75" s="201">
        <f t="shared" si="27"/>
        <v>20.149999999999999</v>
      </c>
      <c r="I75" s="201">
        <f t="shared" si="28"/>
        <v>9.5299999999999994</v>
      </c>
      <c r="J75" s="201">
        <f t="shared" si="29"/>
        <v>3.8767551724137963</v>
      </c>
      <c r="K75" s="201">
        <f t="shared" si="30"/>
        <v>1.1109616670386222</v>
      </c>
      <c r="M75" s="16"/>
      <c r="N75" s="17">
        <v>15.28</v>
      </c>
      <c r="O75" s="17">
        <v>19.649999999999999</v>
      </c>
      <c r="P75" s="17">
        <v>9.65</v>
      </c>
      <c r="Q75" s="17">
        <v>9.5299999999999994</v>
      </c>
      <c r="R75" s="17">
        <v>16.325900000000001</v>
      </c>
      <c r="S75" s="17">
        <v>10.0365</v>
      </c>
      <c r="T75" s="17">
        <v>18.730599999999999</v>
      </c>
      <c r="U75" s="17">
        <v>18.367599999999999</v>
      </c>
      <c r="V75">
        <v>17.09</v>
      </c>
      <c r="W75">
        <v>13.4353</v>
      </c>
      <c r="X75">
        <v>13.14</v>
      </c>
      <c r="Y75" s="17">
        <v>19.32</v>
      </c>
      <c r="Z75" s="17">
        <v>17.18</v>
      </c>
      <c r="AA75" s="77">
        <v>17.850000000000001</v>
      </c>
      <c r="AB75" s="77">
        <v>19.170000000000002</v>
      </c>
      <c r="AC75">
        <v>19.11</v>
      </c>
      <c r="AD75">
        <v>19.21</v>
      </c>
      <c r="AI75">
        <v>20.149999999999999</v>
      </c>
      <c r="AP75">
        <v>17.28</v>
      </c>
      <c r="AQ75">
        <v>11.38</v>
      </c>
      <c r="AS75">
        <v>17.78</v>
      </c>
      <c r="AW75">
        <v>16.850000000000001</v>
      </c>
      <c r="AZ75">
        <v>17.940000000000001</v>
      </c>
      <c r="BC75">
        <v>17.72</v>
      </c>
      <c r="BI75">
        <v>14.3</v>
      </c>
      <c r="BK75">
        <v>9.61</v>
      </c>
      <c r="BM75">
        <v>15.64</v>
      </c>
      <c r="BN75">
        <v>10.19</v>
      </c>
      <c r="BP75">
        <v>18.53</v>
      </c>
      <c r="BR75" s="16"/>
    </row>
    <row r="76" spans="1:70">
      <c r="A76" s="317"/>
      <c r="B76" s="314"/>
      <c r="C76" s="216">
        <v>300</v>
      </c>
      <c r="D76" s="198">
        <f>+入力シート①!F$14</f>
        <v>16.1511</v>
      </c>
      <c r="E76" s="198">
        <f t="shared" si="24"/>
        <v>18</v>
      </c>
      <c r="F76" s="201">
        <f t="shared" si="25"/>
        <v>13.169177777777778</v>
      </c>
      <c r="G76" s="201">
        <f t="shared" si="26"/>
        <v>3.8265207687395075</v>
      </c>
      <c r="H76" s="201">
        <f t="shared" si="27"/>
        <v>17.180599999999998</v>
      </c>
      <c r="I76" s="201">
        <f t="shared" si="28"/>
        <v>6.72</v>
      </c>
      <c r="J76" s="201">
        <f t="shared" si="29"/>
        <v>2.9819222222222219</v>
      </c>
      <c r="K76" s="201">
        <f t="shared" si="30"/>
        <v>0.77927767871608744</v>
      </c>
      <c r="M76" s="16"/>
      <c r="N76" s="17">
        <v>12.27</v>
      </c>
      <c r="O76" s="17">
        <v>16.07</v>
      </c>
      <c r="P76" s="17">
        <v>7.29</v>
      </c>
      <c r="Q76" s="17">
        <v>6.72</v>
      </c>
      <c r="R76" s="17">
        <v>11.9636</v>
      </c>
      <c r="S76" s="17">
        <v>7.0843999999999996</v>
      </c>
      <c r="T76" s="17">
        <v>17.180599999999998</v>
      </c>
      <c r="U76" s="17">
        <v>17.0443</v>
      </c>
      <c r="V76">
        <v>13.28</v>
      </c>
      <c r="W76">
        <v>9.2822999999999993</v>
      </c>
      <c r="X76">
        <v>9.1999999999999993</v>
      </c>
      <c r="Y76" s="17">
        <v>15.81</v>
      </c>
      <c r="Z76" s="17">
        <v>12.73</v>
      </c>
      <c r="AA76" s="77">
        <v>13.55</v>
      </c>
      <c r="AB76" s="77">
        <v>16.71</v>
      </c>
      <c r="AC76">
        <v>17.149999999999999</v>
      </c>
      <c r="AD76">
        <v>17.18</v>
      </c>
      <c r="AI76">
        <v>16.53</v>
      </c>
      <c r="BR76" s="16"/>
    </row>
    <row r="77" spans="1:70">
      <c r="A77" s="317"/>
      <c r="B77" s="314"/>
      <c r="C77" s="216">
        <v>400</v>
      </c>
      <c r="D77" s="198">
        <f>+入力シート①!F$15</f>
        <v>13.523099999999999</v>
      </c>
      <c r="E77" s="198">
        <f t="shared" si="24"/>
        <v>18</v>
      </c>
      <c r="F77" s="201">
        <f t="shared" si="25"/>
        <v>10.70345</v>
      </c>
      <c r="G77" s="201">
        <f t="shared" si="26"/>
        <v>3.457128826786755</v>
      </c>
      <c r="H77" s="201">
        <f t="shared" si="27"/>
        <v>15.17</v>
      </c>
      <c r="I77" s="201">
        <f t="shared" si="28"/>
        <v>5.4</v>
      </c>
      <c r="J77" s="201">
        <f t="shared" si="29"/>
        <v>2.8196499999999993</v>
      </c>
      <c r="K77" s="201">
        <f t="shared" si="30"/>
        <v>0.81560454969239216</v>
      </c>
      <c r="M77" s="16"/>
      <c r="N77" s="17">
        <v>9.73</v>
      </c>
      <c r="O77" s="17">
        <v>13.04</v>
      </c>
      <c r="P77" s="17">
        <v>6.03</v>
      </c>
      <c r="Q77" s="17">
        <v>5.4</v>
      </c>
      <c r="R77" s="17">
        <v>8.8414000000000001</v>
      </c>
      <c r="S77" s="17">
        <v>5.6204000000000001</v>
      </c>
      <c r="T77" s="17">
        <v>15.1462</v>
      </c>
      <c r="U77" s="17">
        <v>14.148999999999999</v>
      </c>
      <c r="V77">
        <v>10.17</v>
      </c>
      <c r="W77">
        <v>6.8951000000000002</v>
      </c>
      <c r="X77">
        <v>7.38</v>
      </c>
      <c r="Y77" s="17">
        <v>12.48</v>
      </c>
      <c r="Z77" s="17">
        <v>9.25</v>
      </c>
      <c r="AA77" s="77">
        <v>11.23</v>
      </c>
      <c r="AB77" s="77">
        <v>13.94</v>
      </c>
      <c r="AC77">
        <v>15.17</v>
      </c>
      <c r="AD77">
        <v>14.83</v>
      </c>
      <c r="AI77">
        <v>13.36</v>
      </c>
      <c r="BR77" s="16"/>
    </row>
    <row r="78" spans="1:70">
      <c r="A78" s="317"/>
      <c r="B78" s="314"/>
      <c r="C78" s="216">
        <v>500</v>
      </c>
      <c r="D78" s="198">
        <f>+入力シート①!F$16</f>
        <v>10.525600000000001</v>
      </c>
      <c r="E78" s="198">
        <f t="shared" si="24"/>
        <v>15</v>
      </c>
      <c r="F78" s="201">
        <f t="shared" si="25"/>
        <v>8.4125199999999989</v>
      </c>
      <c r="G78" s="201">
        <f t="shared" si="26"/>
        <v>2.873799140808956</v>
      </c>
      <c r="H78" s="201">
        <f t="shared" si="27"/>
        <v>12.53</v>
      </c>
      <c r="I78" s="201">
        <f t="shared" si="28"/>
        <v>4.5926999999999998</v>
      </c>
      <c r="J78" s="201">
        <f t="shared" si="29"/>
        <v>2.1130800000000018</v>
      </c>
      <c r="K78" s="201">
        <f t="shared" si="30"/>
        <v>0.73529147183375643</v>
      </c>
      <c r="M78" s="16"/>
      <c r="N78" s="17">
        <v>7.3</v>
      </c>
      <c r="O78" s="17">
        <v>10.27</v>
      </c>
      <c r="P78" s="17">
        <v>5.15</v>
      </c>
      <c r="Q78" s="17">
        <v>4.93</v>
      </c>
      <c r="R78" s="17">
        <v>6.7983000000000002</v>
      </c>
      <c r="S78" s="17">
        <v>4.5926999999999998</v>
      </c>
      <c r="T78" s="17">
        <v>12.1577</v>
      </c>
      <c r="U78" s="17">
        <v>11.5291</v>
      </c>
      <c r="V78">
        <v>7.55</v>
      </c>
      <c r="X78">
        <v>5.52</v>
      </c>
      <c r="Y78" s="17">
        <v>9.6300000000000008</v>
      </c>
      <c r="Z78" s="17">
        <v>6.7</v>
      </c>
      <c r="AA78" s="77">
        <v>9.08</v>
      </c>
      <c r="AC78">
        <v>12.53</v>
      </c>
      <c r="AD78">
        <v>12.45</v>
      </c>
      <c r="BR78" s="16"/>
    </row>
    <row r="79" spans="1:70">
      <c r="A79" s="317"/>
      <c r="B79" s="314"/>
      <c r="C79" s="216">
        <v>600</v>
      </c>
      <c r="D79" s="198" t="str">
        <f>+入力シート①!F$17</f>
        <v>-</v>
      </c>
      <c r="E79" s="198">
        <f t="shared" si="24"/>
        <v>6</v>
      </c>
      <c r="F79" s="201">
        <f t="shared" si="25"/>
        <v>0</v>
      </c>
      <c r="G79" s="201">
        <f t="shared" si="26"/>
        <v>0</v>
      </c>
      <c r="H79" s="201">
        <f t="shared" si="27"/>
        <v>0</v>
      </c>
      <c r="I79" s="201">
        <f t="shared" si="28"/>
        <v>0</v>
      </c>
      <c r="J79" s="201" t="e">
        <f t="shared" si="29"/>
        <v>#VALUE!</v>
      </c>
      <c r="K79" s="201" t="e">
        <f t="shared" si="30"/>
        <v>#VALUE!</v>
      </c>
      <c r="M79" s="16"/>
      <c r="N79" s="17" t="s">
        <v>112</v>
      </c>
      <c r="O79" s="17" t="s">
        <v>112</v>
      </c>
      <c r="P79" s="17" t="s">
        <v>112</v>
      </c>
      <c r="Q79" s="17">
        <v>0</v>
      </c>
      <c r="R79" s="17">
        <v>0</v>
      </c>
      <c r="S79" s="17">
        <v>0</v>
      </c>
      <c r="T79" s="17">
        <v>0</v>
      </c>
      <c r="U79" s="17">
        <v>0</v>
      </c>
      <c r="V79">
        <v>0</v>
      </c>
      <c r="BR79" s="16"/>
    </row>
    <row r="80" spans="1:70">
      <c r="A80" s="317"/>
      <c r="B80" s="217"/>
      <c r="C80" s="217"/>
      <c r="D80" s="218"/>
      <c r="E80" s="218"/>
      <c r="F80" s="219"/>
      <c r="G80" s="219"/>
      <c r="H80" s="219"/>
      <c r="I80" s="219"/>
      <c r="J80" s="219"/>
      <c r="K80" s="219"/>
      <c r="L80" s="18"/>
      <c r="M80" s="16"/>
      <c r="V80" s="18"/>
      <c r="W80" s="18"/>
      <c r="X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6"/>
    </row>
    <row r="81" spans="1:70">
      <c r="A81" s="317"/>
      <c r="B81" s="315" t="s">
        <v>25</v>
      </c>
      <c r="C81" s="220" t="s">
        <v>23</v>
      </c>
      <c r="D81" s="198">
        <f>+入力シート①!F$19</f>
        <v>254</v>
      </c>
      <c r="E81" s="198">
        <f t="shared" si="24"/>
        <v>27</v>
      </c>
      <c r="F81" s="201">
        <f t="shared" si="25"/>
        <v>133.85185185185185</v>
      </c>
      <c r="G81" s="201">
        <f t="shared" si="26"/>
        <v>95.050069276753661</v>
      </c>
      <c r="H81" s="201">
        <f t="shared" si="27"/>
        <v>320</v>
      </c>
      <c r="I81" s="201">
        <f t="shared" si="28"/>
        <v>8</v>
      </c>
      <c r="J81" s="201">
        <f>+D81-F81</f>
        <v>120.14814814814815</v>
      </c>
      <c r="K81" s="201">
        <f>+J81/G81</f>
        <v>1.2640511370730028</v>
      </c>
      <c r="M81" s="16"/>
      <c r="N81" s="17">
        <v>15</v>
      </c>
      <c r="O81" s="17">
        <v>8</v>
      </c>
      <c r="P81" s="17">
        <v>302</v>
      </c>
      <c r="Q81" s="17">
        <v>281</v>
      </c>
      <c r="R81" s="17">
        <v>90</v>
      </c>
      <c r="S81" s="17">
        <v>152</v>
      </c>
      <c r="T81" s="17">
        <v>242</v>
      </c>
      <c r="U81" s="17">
        <v>133</v>
      </c>
      <c r="V81">
        <v>83</v>
      </c>
      <c r="W81">
        <v>105</v>
      </c>
      <c r="X81">
        <v>105</v>
      </c>
      <c r="Y81" s="17">
        <v>84</v>
      </c>
      <c r="Z81" s="17">
        <v>79</v>
      </c>
      <c r="AA81" s="77">
        <v>53</v>
      </c>
      <c r="AB81" s="77">
        <v>30</v>
      </c>
      <c r="AC81">
        <v>61</v>
      </c>
      <c r="AD81">
        <v>169</v>
      </c>
      <c r="AI81">
        <v>100</v>
      </c>
      <c r="AP81">
        <v>117</v>
      </c>
      <c r="AQ81">
        <v>270</v>
      </c>
      <c r="AS81">
        <v>180</v>
      </c>
      <c r="AW81">
        <v>135</v>
      </c>
      <c r="AZ81">
        <v>109</v>
      </c>
      <c r="BC81">
        <v>69</v>
      </c>
      <c r="BI81">
        <v>12</v>
      </c>
      <c r="BK81">
        <v>320</v>
      </c>
      <c r="BM81">
        <v>310</v>
      </c>
      <c r="BR81" s="16"/>
    </row>
    <row r="82" spans="1:70">
      <c r="A82" s="317"/>
      <c r="B82" s="316"/>
      <c r="C82" s="221" t="s">
        <v>24</v>
      </c>
      <c r="D82" s="198">
        <f>+入力シート①!F$20</f>
        <v>0.7</v>
      </c>
      <c r="E82" s="198">
        <f t="shared" si="24"/>
        <v>27</v>
      </c>
      <c r="F82" s="201">
        <f t="shared" si="25"/>
        <v>1.4296296296296296</v>
      </c>
      <c r="G82" s="201">
        <f t="shared" si="26"/>
        <v>0.84935034667445197</v>
      </c>
      <c r="H82" s="201">
        <f t="shared" si="27"/>
        <v>3.2</v>
      </c>
      <c r="I82" s="201">
        <f t="shared" si="28"/>
        <v>0.1</v>
      </c>
      <c r="J82" s="201">
        <f>+D82-F82</f>
        <v>-0.72962962962962963</v>
      </c>
      <c r="K82" s="201">
        <f>+J82/G82</f>
        <v>-0.85904436548053809</v>
      </c>
      <c r="M82" s="16"/>
      <c r="N82" s="17">
        <v>2.1</v>
      </c>
      <c r="O82" s="17">
        <v>1</v>
      </c>
      <c r="P82" s="17">
        <v>1</v>
      </c>
      <c r="Q82" s="17">
        <v>1.1000000000000001</v>
      </c>
      <c r="R82" s="17">
        <v>2.4</v>
      </c>
      <c r="S82" s="17">
        <v>0.3</v>
      </c>
      <c r="T82" s="17">
        <v>0.1</v>
      </c>
      <c r="U82" s="17">
        <v>1.5</v>
      </c>
      <c r="V82">
        <v>2.8</v>
      </c>
      <c r="W82">
        <v>3</v>
      </c>
      <c r="X82">
        <v>1.6</v>
      </c>
      <c r="Y82" s="17">
        <v>2.2000000000000002</v>
      </c>
      <c r="Z82" s="17">
        <v>3.2</v>
      </c>
      <c r="AA82" s="77">
        <v>1.8</v>
      </c>
      <c r="AB82" s="77">
        <v>1.6</v>
      </c>
      <c r="AC82">
        <v>0.8</v>
      </c>
      <c r="AD82">
        <v>0.4</v>
      </c>
      <c r="AI82">
        <v>1.4</v>
      </c>
      <c r="AP82">
        <v>1.9</v>
      </c>
      <c r="AQ82">
        <v>0.6</v>
      </c>
      <c r="AS82">
        <v>1</v>
      </c>
      <c r="AW82">
        <v>0.6</v>
      </c>
      <c r="AZ82">
        <v>1.7</v>
      </c>
      <c r="BC82">
        <v>0.2</v>
      </c>
      <c r="BI82">
        <v>2.1</v>
      </c>
      <c r="BK82">
        <v>1.3</v>
      </c>
      <c r="BM82">
        <v>0.9</v>
      </c>
      <c r="BR82" s="16"/>
    </row>
    <row r="83" spans="1:70" ht="0.95" customHeight="1">
      <c r="M83" s="16"/>
      <c r="BR83" s="16"/>
    </row>
    <row r="84" spans="1:70" ht="0.95" customHeight="1">
      <c r="M84" s="16"/>
      <c r="BR84" s="16"/>
    </row>
    <row r="85" spans="1:70" ht="0.95" customHeight="1">
      <c r="M85" s="16"/>
      <c r="BR85" s="16"/>
    </row>
    <row r="86" spans="1:70" ht="0.95" customHeight="1">
      <c r="M86" s="16"/>
      <c r="BR86" s="16"/>
    </row>
    <row r="87" spans="1:70" ht="0.95" customHeight="1">
      <c r="M87" s="16"/>
      <c r="BR87" s="16"/>
    </row>
    <row r="88" spans="1:70" ht="0.95" customHeight="1">
      <c r="M88" s="16"/>
      <c r="BR88" s="16"/>
    </row>
    <row r="89" spans="1:70" ht="0.95" customHeight="1">
      <c r="M89" s="16"/>
      <c r="BR89" s="16"/>
    </row>
    <row r="90" spans="1:70" ht="0.95" customHeight="1">
      <c r="M90" s="16"/>
      <c r="BR90" s="16"/>
    </row>
    <row r="91" spans="1:70" ht="16.5" thickBot="1">
      <c r="D91" s="199" t="s">
        <v>26</v>
      </c>
      <c r="E91" s="199" t="s">
        <v>3</v>
      </c>
      <c r="F91" s="200" t="s">
        <v>4</v>
      </c>
      <c r="G91" s="200" t="s">
        <v>8</v>
      </c>
      <c r="H91" s="200" t="s">
        <v>5</v>
      </c>
      <c r="I91" s="200" t="s">
        <v>6</v>
      </c>
      <c r="J91" s="200" t="s">
        <v>7</v>
      </c>
      <c r="K91" s="201" t="s">
        <v>61</v>
      </c>
      <c r="M91" s="16"/>
      <c r="N91" s="17" t="s">
        <v>26</v>
      </c>
      <c r="O91" s="17" t="s">
        <v>26</v>
      </c>
      <c r="P91" s="17" t="s">
        <v>26</v>
      </c>
      <c r="Q91" s="17" t="s">
        <v>26</v>
      </c>
      <c r="R91" s="17" t="s">
        <v>26</v>
      </c>
      <c r="S91" s="17" t="s">
        <v>111</v>
      </c>
      <c r="T91" s="17" t="s">
        <v>111</v>
      </c>
      <c r="V91" s="170" t="s">
        <v>111</v>
      </c>
      <c r="W91" s="170"/>
      <c r="X91" s="170"/>
      <c r="Y91" s="170"/>
      <c r="Z91" s="170"/>
      <c r="AA91" s="78"/>
      <c r="AB91" s="78"/>
      <c r="AC91" s="1"/>
      <c r="AD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6"/>
    </row>
    <row r="92" spans="1:70">
      <c r="A92" s="317">
        <v>34</v>
      </c>
      <c r="B92" s="312" t="s">
        <v>18</v>
      </c>
      <c r="C92" s="313"/>
      <c r="D92" s="203">
        <f>+入力シート①!G$2</f>
        <v>43739</v>
      </c>
      <c r="E92" s="204"/>
      <c r="F92" s="205"/>
      <c r="G92" s="205"/>
      <c r="H92" s="205"/>
      <c r="I92" s="205"/>
      <c r="J92" s="205"/>
      <c r="K92" s="206"/>
      <c r="M92" s="16"/>
      <c r="N92" s="189">
        <v>43382</v>
      </c>
      <c r="O92" s="189">
        <v>43018</v>
      </c>
      <c r="P92" s="189">
        <v>42646</v>
      </c>
      <c r="Q92" s="189">
        <v>42292</v>
      </c>
      <c r="R92" s="189">
        <v>41914</v>
      </c>
      <c r="S92" s="189">
        <v>41554</v>
      </c>
      <c r="T92" s="189">
        <v>41184</v>
      </c>
      <c r="U92" s="17">
        <v>2011</v>
      </c>
      <c r="V92" s="189">
        <v>40455</v>
      </c>
      <c r="W92" s="17">
        <f t="shared" ref="W92:BE92" si="31">+W$1</f>
        <v>2009</v>
      </c>
      <c r="X92" s="17">
        <f t="shared" si="31"/>
        <v>2008</v>
      </c>
      <c r="Y92" s="17">
        <f t="shared" si="31"/>
        <v>2007</v>
      </c>
      <c r="Z92" s="17">
        <f t="shared" si="31"/>
        <v>2006</v>
      </c>
      <c r="AA92" s="77">
        <f t="shared" si="31"/>
        <v>2005</v>
      </c>
      <c r="AB92" s="77">
        <f t="shared" si="31"/>
        <v>2004</v>
      </c>
      <c r="AC92">
        <f t="shared" si="31"/>
        <v>2003</v>
      </c>
      <c r="AD92">
        <f t="shared" si="31"/>
        <v>2002</v>
      </c>
      <c r="AE92">
        <f t="shared" si="31"/>
        <v>2001</v>
      </c>
      <c r="AF92">
        <f t="shared" si="31"/>
        <v>2000</v>
      </c>
      <c r="AG92">
        <f t="shared" si="31"/>
        <v>1999</v>
      </c>
      <c r="AH92">
        <f t="shared" si="31"/>
        <v>1998</v>
      </c>
      <c r="AI92">
        <f t="shared" si="31"/>
        <v>1997</v>
      </c>
      <c r="AJ92">
        <f t="shared" si="31"/>
        <v>1996</v>
      </c>
      <c r="AK92">
        <f t="shared" si="31"/>
        <v>1995</v>
      </c>
      <c r="AL92">
        <f t="shared" si="31"/>
        <v>1994</v>
      </c>
      <c r="AM92">
        <f t="shared" si="31"/>
        <v>1993</v>
      </c>
      <c r="AN92">
        <f t="shared" si="31"/>
        <v>1992</v>
      </c>
      <c r="AO92">
        <f t="shared" si="31"/>
        <v>1991</v>
      </c>
      <c r="AP92">
        <f t="shared" si="31"/>
        <v>1990</v>
      </c>
      <c r="AQ92">
        <f t="shared" si="31"/>
        <v>1990</v>
      </c>
      <c r="AR92">
        <f t="shared" si="31"/>
        <v>1990</v>
      </c>
      <c r="AS92">
        <f t="shared" si="31"/>
        <v>1989</v>
      </c>
      <c r="AT92">
        <f t="shared" si="31"/>
        <v>1988</v>
      </c>
      <c r="AU92">
        <f t="shared" si="31"/>
        <v>1988</v>
      </c>
      <c r="AV92">
        <f t="shared" si="31"/>
        <v>1988</v>
      </c>
      <c r="AW92">
        <f t="shared" si="31"/>
        <v>1987</v>
      </c>
      <c r="AX92">
        <f t="shared" si="31"/>
        <v>1987</v>
      </c>
      <c r="AY92">
        <f t="shared" si="31"/>
        <v>1987</v>
      </c>
      <c r="AZ92">
        <f t="shared" si="31"/>
        <v>1986</v>
      </c>
      <c r="BA92">
        <f t="shared" si="31"/>
        <v>1986</v>
      </c>
      <c r="BB92">
        <f t="shared" si="31"/>
        <v>1986</v>
      </c>
      <c r="BC92">
        <f t="shared" si="31"/>
        <v>1985</v>
      </c>
      <c r="BD92">
        <f t="shared" si="31"/>
        <v>1985</v>
      </c>
      <c r="BE92">
        <f t="shared" si="31"/>
        <v>1985</v>
      </c>
      <c r="BF92">
        <f t="shared" ref="BF92:BQ92" si="32">+BF$1</f>
        <v>1984</v>
      </c>
      <c r="BG92">
        <f t="shared" si="32"/>
        <v>1984</v>
      </c>
      <c r="BH92">
        <f t="shared" si="32"/>
        <v>1984</v>
      </c>
      <c r="BI92">
        <f t="shared" si="32"/>
        <v>1983</v>
      </c>
      <c r="BJ92">
        <f t="shared" si="32"/>
        <v>1983</v>
      </c>
      <c r="BK92">
        <f t="shared" si="32"/>
        <v>1983</v>
      </c>
      <c r="BL92">
        <f t="shared" si="32"/>
        <v>1983</v>
      </c>
      <c r="BM92">
        <f t="shared" si="32"/>
        <v>1982</v>
      </c>
      <c r="BN92">
        <f t="shared" si="32"/>
        <v>1981</v>
      </c>
      <c r="BO92">
        <f t="shared" si="32"/>
        <v>1981</v>
      </c>
      <c r="BP92">
        <f t="shared" si="32"/>
        <v>1981</v>
      </c>
      <c r="BQ92">
        <f t="shared" si="32"/>
        <v>1980</v>
      </c>
      <c r="BR92" s="16"/>
    </row>
    <row r="93" spans="1:70">
      <c r="A93" s="317"/>
      <c r="B93" s="312" t="s">
        <v>19</v>
      </c>
      <c r="C93" s="313"/>
      <c r="D93" s="207">
        <f>+入力シート①!G$2</f>
        <v>43739</v>
      </c>
      <c r="E93" s="208"/>
      <c r="F93" s="209"/>
      <c r="G93" s="209"/>
      <c r="H93" s="209"/>
      <c r="I93" s="209"/>
      <c r="J93" s="209"/>
      <c r="K93" s="210"/>
      <c r="M93" s="16"/>
      <c r="N93" s="190">
        <v>43382</v>
      </c>
      <c r="O93" s="190">
        <v>43018</v>
      </c>
      <c r="P93" s="190">
        <v>42646</v>
      </c>
      <c r="Q93" s="190">
        <v>42292</v>
      </c>
      <c r="R93" s="190">
        <v>41914</v>
      </c>
      <c r="S93" s="190">
        <v>41554</v>
      </c>
      <c r="T93" s="190">
        <v>41184</v>
      </c>
      <c r="U93" s="17">
        <v>10</v>
      </c>
      <c r="V93" s="190">
        <v>40455</v>
      </c>
      <c r="W93" s="17">
        <f>+W$3</f>
        <v>10</v>
      </c>
      <c r="X93" s="17">
        <f>+X$3</f>
        <v>10</v>
      </c>
      <c r="Y93" s="17">
        <f>+Y$3</f>
        <v>10</v>
      </c>
      <c r="Z93" s="17">
        <f t="shared" ref="Z93:BQ93" si="33">+Z$3</f>
        <v>10</v>
      </c>
      <c r="AA93" s="77">
        <f t="shared" si="33"/>
        <v>10</v>
      </c>
      <c r="AB93" s="77">
        <f t="shared" si="33"/>
        <v>10</v>
      </c>
      <c r="AC93">
        <f t="shared" si="33"/>
        <v>10</v>
      </c>
      <c r="AD93">
        <f t="shared" si="33"/>
        <v>10</v>
      </c>
      <c r="AE93">
        <f t="shared" si="33"/>
        <v>10</v>
      </c>
      <c r="AF93">
        <f t="shared" si="33"/>
        <v>10</v>
      </c>
      <c r="AG93">
        <f t="shared" si="33"/>
        <v>10</v>
      </c>
      <c r="AH93">
        <f t="shared" si="33"/>
        <v>10</v>
      </c>
      <c r="AI93">
        <f t="shared" si="33"/>
        <v>10</v>
      </c>
      <c r="AJ93">
        <f t="shared" si="33"/>
        <v>10</v>
      </c>
      <c r="AK93">
        <f t="shared" si="33"/>
        <v>10</v>
      </c>
      <c r="AL93">
        <f t="shared" si="33"/>
        <v>10</v>
      </c>
      <c r="AM93">
        <f t="shared" si="33"/>
        <v>10</v>
      </c>
      <c r="AN93">
        <f t="shared" si="33"/>
        <v>10</v>
      </c>
      <c r="AO93">
        <f t="shared" si="33"/>
        <v>10</v>
      </c>
      <c r="AP93">
        <f t="shared" si="33"/>
        <v>10</v>
      </c>
      <c r="AQ93">
        <f t="shared" si="33"/>
        <v>10</v>
      </c>
      <c r="AR93">
        <f t="shared" si="33"/>
        <v>10</v>
      </c>
      <c r="AS93">
        <f t="shared" si="33"/>
        <v>10</v>
      </c>
      <c r="AT93">
        <f t="shared" si="33"/>
        <v>10</v>
      </c>
      <c r="AU93">
        <f t="shared" si="33"/>
        <v>10</v>
      </c>
      <c r="AV93">
        <f t="shared" si="33"/>
        <v>10</v>
      </c>
      <c r="AW93">
        <f t="shared" si="33"/>
        <v>10</v>
      </c>
      <c r="AX93">
        <f t="shared" si="33"/>
        <v>10</v>
      </c>
      <c r="AY93">
        <f t="shared" si="33"/>
        <v>10</v>
      </c>
      <c r="AZ93">
        <f t="shared" si="33"/>
        <v>10</v>
      </c>
      <c r="BA93">
        <f t="shared" si="33"/>
        <v>10</v>
      </c>
      <c r="BB93">
        <f t="shared" si="33"/>
        <v>10</v>
      </c>
      <c r="BC93">
        <f t="shared" si="33"/>
        <v>10</v>
      </c>
      <c r="BD93">
        <f t="shared" si="33"/>
        <v>10</v>
      </c>
      <c r="BE93">
        <f t="shared" si="33"/>
        <v>10</v>
      </c>
      <c r="BF93">
        <f t="shared" si="33"/>
        <v>10</v>
      </c>
      <c r="BG93">
        <f t="shared" si="33"/>
        <v>10</v>
      </c>
      <c r="BH93">
        <f t="shared" si="33"/>
        <v>10</v>
      </c>
      <c r="BI93">
        <f t="shared" si="33"/>
        <v>10</v>
      </c>
      <c r="BJ93">
        <f t="shared" si="33"/>
        <v>10</v>
      </c>
      <c r="BK93">
        <f t="shared" si="33"/>
        <v>10</v>
      </c>
      <c r="BL93">
        <f t="shared" si="33"/>
        <v>10</v>
      </c>
      <c r="BM93">
        <f t="shared" si="33"/>
        <v>10</v>
      </c>
      <c r="BN93">
        <f t="shared" si="33"/>
        <v>10</v>
      </c>
      <c r="BO93">
        <f t="shared" si="33"/>
        <v>10</v>
      </c>
      <c r="BP93">
        <f t="shared" si="33"/>
        <v>10</v>
      </c>
      <c r="BQ93">
        <f t="shared" si="33"/>
        <v>10</v>
      </c>
      <c r="BR93" s="16"/>
    </row>
    <row r="94" spans="1:70">
      <c r="A94" s="317"/>
      <c r="B94" s="312" t="s">
        <v>20</v>
      </c>
      <c r="C94" s="313"/>
      <c r="D94" s="211">
        <f>+入力シート①!G$2</f>
        <v>43739</v>
      </c>
      <c r="E94" s="208"/>
      <c r="F94" s="209"/>
      <c r="G94" s="209"/>
      <c r="H94" s="209"/>
      <c r="I94" s="209"/>
      <c r="J94" s="209"/>
      <c r="K94" s="210"/>
      <c r="M94" s="16"/>
      <c r="N94" s="191">
        <v>43382</v>
      </c>
      <c r="O94" s="191">
        <v>43018</v>
      </c>
      <c r="P94" s="191">
        <v>42646</v>
      </c>
      <c r="Q94" s="191">
        <v>42292</v>
      </c>
      <c r="R94" s="191">
        <v>41914</v>
      </c>
      <c r="S94" s="191">
        <v>41554</v>
      </c>
      <c r="T94" s="191">
        <v>41184</v>
      </c>
      <c r="U94" s="17">
        <v>18</v>
      </c>
      <c r="V94" s="79">
        <v>40455</v>
      </c>
      <c r="W94" s="79">
        <v>40087</v>
      </c>
      <c r="X94" s="79">
        <v>39731</v>
      </c>
      <c r="Y94" s="17">
        <v>23</v>
      </c>
      <c r="Z94" s="17">
        <v>3</v>
      </c>
      <c r="AA94" s="77">
        <v>3</v>
      </c>
      <c r="AB94" s="77">
        <v>12</v>
      </c>
      <c r="AC94">
        <v>24</v>
      </c>
      <c r="AD94">
        <v>3</v>
      </c>
      <c r="AH94">
        <v>19</v>
      </c>
      <c r="AI94">
        <v>21</v>
      </c>
      <c r="AJ94">
        <v>17</v>
      </c>
      <c r="AK94">
        <v>4</v>
      </c>
      <c r="AP94">
        <v>5</v>
      </c>
      <c r="AQ94">
        <v>2</v>
      </c>
      <c r="AS94">
        <v>16</v>
      </c>
      <c r="AW94">
        <v>5</v>
      </c>
      <c r="AZ94">
        <v>4</v>
      </c>
      <c r="BC94">
        <v>22</v>
      </c>
      <c r="BF94">
        <v>6</v>
      </c>
      <c r="BI94">
        <v>4</v>
      </c>
      <c r="BK94">
        <v>22</v>
      </c>
      <c r="BM94">
        <v>14</v>
      </c>
      <c r="BN94">
        <v>5</v>
      </c>
      <c r="BP94">
        <v>30</v>
      </c>
      <c r="BR94" s="16"/>
    </row>
    <row r="95" spans="1:70">
      <c r="A95" s="317"/>
      <c r="B95" s="312" t="s">
        <v>62</v>
      </c>
      <c r="C95" s="313"/>
      <c r="D95" s="198">
        <f>+入力シート①!G$3</f>
        <v>34</v>
      </c>
      <c r="E95" s="208"/>
      <c r="F95" s="209"/>
      <c r="G95" s="209"/>
      <c r="H95" s="209"/>
      <c r="I95" s="209"/>
      <c r="J95" s="209"/>
      <c r="K95" s="210"/>
      <c r="M95" s="16"/>
      <c r="N95" s="17">
        <v>34</v>
      </c>
      <c r="O95" s="17">
        <v>34</v>
      </c>
      <c r="P95" s="17">
        <v>34</v>
      </c>
      <c r="Q95" s="17">
        <v>34</v>
      </c>
      <c r="R95" s="17">
        <v>34</v>
      </c>
      <c r="S95" s="17">
        <v>34</v>
      </c>
      <c r="T95" s="17">
        <v>34</v>
      </c>
      <c r="U95" s="17">
        <v>34</v>
      </c>
      <c r="V95" s="17">
        <v>34</v>
      </c>
      <c r="W95" s="17">
        <f>+$A$92</f>
        <v>34</v>
      </c>
      <c r="X95" s="17">
        <f>+$A$92</f>
        <v>34</v>
      </c>
      <c r="Y95" s="17">
        <f>+$A$92</f>
        <v>34</v>
      </c>
      <c r="Z95" s="17">
        <f t="shared" ref="Z95:BQ95" si="34">+$A$92</f>
        <v>34</v>
      </c>
      <c r="AA95" s="77">
        <f t="shared" si="34"/>
        <v>34</v>
      </c>
      <c r="AB95" s="77">
        <f t="shared" si="34"/>
        <v>34</v>
      </c>
      <c r="AC95">
        <f t="shared" si="34"/>
        <v>34</v>
      </c>
      <c r="AD95">
        <f t="shared" si="34"/>
        <v>34</v>
      </c>
      <c r="AE95">
        <f t="shared" si="34"/>
        <v>34</v>
      </c>
      <c r="AF95">
        <f t="shared" si="34"/>
        <v>34</v>
      </c>
      <c r="AG95">
        <f t="shared" si="34"/>
        <v>34</v>
      </c>
      <c r="AH95">
        <f t="shared" si="34"/>
        <v>34</v>
      </c>
      <c r="AI95">
        <f t="shared" si="34"/>
        <v>34</v>
      </c>
      <c r="AJ95">
        <f t="shared" si="34"/>
        <v>34</v>
      </c>
      <c r="AK95">
        <f t="shared" si="34"/>
        <v>34</v>
      </c>
      <c r="AL95">
        <f t="shared" si="34"/>
        <v>34</v>
      </c>
      <c r="AM95">
        <f t="shared" si="34"/>
        <v>34</v>
      </c>
      <c r="AN95">
        <f t="shared" si="34"/>
        <v>34</v>
      </c>
      <c r="AO95">
        <f t="shared" si="34"/>
        <v>34</v>
      </c>
      <c r="AP95">
        <f t="shared" si="34"/>
        <v>34</v>
      </c>
      <c r="AQ95">
        <f t="shared" si="34"/>
        <v>34</v>
      </c>
      <c r="AR95">
        <f t="shared" si="34"/>
        <v>34</v>
      </c>
      <c r="AS95">
        <f t="shared" si="34"/>
        <v>34</v>
      </c>
      <c r="AT95">
        <f t="shared" si="34"/>
        <v>34</v>
      </c>
      <c r="AU95">
        <f t="shared" si="34"/>
        <v>34</v>
      </c>
      <c r="AV95">
        <f t="shared" si="34"/>
        <v>34</v>
      </c>
      <c r="AW95">
        <f t="shared" si="34"/>
        <v>34</v>
      </c>
      <c r="AX95">
        <f t="shared" si="34"/>
        <v>34</v>
      </c>
      <c r="AY95">
        <f t="shared" si="34"/>
        <v>34</v>
      </c>
      <c r="AZ95">
        <f t="shared" si="34"/>
        <v>34</v>
      </c>
      <c r="BA95">
        <f t="shared" si="34"/>
        <v>34</v>
      </c>
      <c r="BB95">
        <f t="shared" si="34"/>
        <v>34</v>
      </c>
      <c r="BC95">
        <f t="shared" si="34"/>
        <v>34</v>
      </c>
      <c r="BD95">
        <f t="shared" si="34"/>
        <v>34</v>
      </c>
      <c r="BE95">
        <f t="shared" si="34"/>
        <v>34</v>
      </c>
      <c r="BF95">
        <f t="shared" si="34"/>
        <v>34</v>
      </c>
      <c r="BG95">
        <f t="shared" si="34"/>
        <v>34</v>
      </c>
      <c r="BH95">
        <f t="shared" si="34"/>
        <v>34</v>
      </c>
      <c r="BI95">
        <f t="shared" si="34"/>
        <v>34</v>
      </c>
      <c r="BJ95">
        <f t="shared" si="34"/>
        <v>34</v>
      </c>
      <c r="BK95">
        <f t="shared" si="34"/>
        <v>34</v>
      </c>
      <c r="BL95">
        <f t="shared" si="34"/>
        <v>34</v>
      </c>
      <c r="BM95">
        <f t="shared" si="34"/>
        <v>34</v>
      </c>
      <c r="BN95">
        <f t="shared" si="34"/>
        <v>34</v>
      </c>
      <c r="BO95">
        <f t="shared" si="34"/>
        <v>34</v>
      </c>
      <c r="BP95">
        <f t="shared" si="34"/>
        <v>34</v>
      </c>
      <c r="BQ95">
        <f t="shared" si="34"/>
        <v>34</v>
      </c>
      <c r="BR95" s="16"/>
    </row>
    <row r="96" spans="1:70" ht="16.5" thickBot="1">
      <c r="A96" s="317"/>
      <c r="B96" s="312" t="s">
        <v>21</v>
      </c>
      <c r="C96" s="313"/>
      <c r="D96" s="212">
        <f>+入力シート①!G$4</f>
        <v>0.26041666666666669</v>
      </c>
      <c r="E96" s="213"/>
      <c r="F96" s="214"/>
      <c r="G96" s="214"/>
      <c r="H96" s="214"/>
      <c r="I96" s="214"/>
      <c r="J96" s="214"/>
      <c r="K96" s="215"/>
      <c r="M96" s="16"/>
      <c r="N96" s="166">
        <v>0.44791666666666669</v>
      </c>
      <c r="O96" s="166">
        <v>0.3263888888888889</v>
      </c>
      <c r="P96" s="166">
        <v>0.28472222222222221</v>
      </c>
      <c r="Q96" s="166">
        <v>0.5625</v>
      </c>
      <c r="R96" s="166">
        <v>0.28750000000000003</v>
      </c>
      <c r="S96" s="166">
        <v>0.4236111111111111</v>
      </c>
      <c r="T96" s="166">
        <v>0.28472222222222221</v>
      </c>
      <c r="U96" s="166">
        <v>0.2951388888888889</v>
      </c>
      <c r="V96" s="84">
        <v>0.28472222222222221</v>
      </c>
      <c r="W96" s="84">
        <v>0.28472222222222221</v>
      </c>
      <c r="X96" s="84">
        <v>0.26041666666666669</v>
      </c>
      <c r="Y96" s="166"/>
      <c r="Z96" s="166"/>
      <c r="BR96" s="16"/>
    </row>
    <row r="97" spans="1:70">
      <c r="A97" s="317"/>
      <c r="B97" s="314" t="s">
        <v>22</v>
      </c>
      <c r="C97" s="216">
        <v>0</v>
      </c>
      <c r="D97" s="198">
        <f>+入力シート①!G$5</f>
        <v>27.95</v>
      </c>
      <c r="E97" s="198">
        <f>+COUNT($M97:$BR97)</f>
        <v>33</v>
      </c>
      <c r="F97" s="201">
        <f>+AVERAGE($M97:$BR97)</f>
        <v>25.765799999999999</v>
      </c>
      <c r="G97" s="201">
        <f>+STDEV($M97:$BR97)</f>
        <v>1.4466135005591507</v>
      </c>
      <c r="H97" s="201">
        <f>+MAX($M97:$BR97)</f>
        <v>27.5</v>
      </c>
      <c r="I97" s="201">
        <f>+MIN($M97:$BR97)</f>
        <v>21.4</v>
      </c>
      <c r="J97" s="201">
        <f>+D97-F97</f>
        <v>2.1842000000000006</v>
      </c>
      <c r="K97" s="201">
        <f>+J97/G97</f>
        <v>1.5098711571236927</v>
      </c>
      <c r="M97" s="16"/>
      <c r="N97" s="17">
        <v>27.11</v>
      </c>
      <c r="O97" s="17">
        <v>26.77</v>
      </c>
      <c r="P97" s="17">
        <v>25.18</v>
      </c>
      <c r="Q97" s="17">
        <v>23.08</v>
      </c>
      <c r="R97" s="17">
        <v>27.08</v>
      </c>
      <c r="S97" s="17">
        <v>23.62</v>
      </c>
      <c r="T97" s="17">
        <v>26.371400000000001</v>
      </c>
      <c r="U97" s="17">
        <v>25.6</v>
      </c>
      <c r="V97">
        <v>27.1</v>
      </c>
      <c r="W97">
        <v>26.9</v>
      </c>
      <c r="X97">
        <v>27</v>
      </c>
      <c r="Y97" s="17">
        <v>26.6</v>
      </c>
      <c r="Z97" s="17">
        <v>27</v>
      </c>
      <c r="AA97" s="77">
        <v>26.7</v>
      </c>
      <c r="AB97" s="77">
        <v>26.7</v>
      </c>
      <c r="AC97">
        <v>24.9</v>
      </c>
      <c r="AD97">
        <v>26.1</v>
      </c>
      <c r="AH97">
        <v>27</v>
      </c>
      <c r="AI97">
        <v>25.7</v>
      </c>
      <c r="AJ97">
        <v>26.06</v>
      </c>
      <c r="AK97">
        <v>26.4</v>
      </c>
      <c r="AP97">
        <v>26.7</v>
      </c>
      <c r="AQ97">
        <v>26.9</v>
      </c>
      <c r="AS97">
        <v>25.4</v>
      </c>
      <c r="AW97">
        <v>24.5</v>
      </c>
      <c r="AZ97">
        <v>27.5</v>
      </c>
      <c r="BC97">
        <v>25.6</v>
      </c>
      <c r="BF97">
        <v>26.3</v>
      </c>
      <c r="BI97">
        <v>25.1</v>
      </c>
      <c r="BK97">
        <v>23.6</v>
      </c>
      <c r="BM97">
        <v>25.1</v>
      </c>
      <c r="BN97">
        <v>21.4</v>
      </c>
      <c r="BP97">
        <v>23.2</v>
      </c>
      <c r="BR97" s="16"/>
    </row>
    <row r="98" spans="1:70">
      <c r="A98" s="317"/>
      <c r="B98" s="314"/>
      <c r="C98" s="216">
        <v>10</v>
      </c>
      <c r="D98" s="198">
        <f>+入力シート①!G$6</f>
        <v>27.95</v>
      </c>
      <c r="E98" s="198">
        <f t="shared" ref="E98:E112" si="35">+COUNT($M98:$BR98)</f>
        <v>33</v>
      </c>
      <c r="F98" s="201">
        <f t="shared" ref="F98:F112" si="36">+AVERAGE($M98:$BR98)</f>
        <v>25.698051515151519</v>
      </c>
      <c r="G98" s="201">
        <f t="shared" ref="G98:G112" si="37">+STDEV($M98:$BR98)</f>
        <v>1.4098560294674622</v>
      </c>
      <c r="H98" s="201">
        <f t="shared" ref="H98:H112" si="38">+MAX($M98:$BR98)</f>
        <v>27.42</v>
      </c>
      <c r="I98" s="201">
        <f t="shared" ref="I98:I112" si="39">+MIN($M98:$BR98)</f>
        <v>21.76</v>
      </c>
      <c r="J98" s="201">
        <f t="shared" ref="J98:J109" si="40">+D98-F98</f>
        <v>2.2519484848484801</v>
      </c>
      <c r="K98" s="201">
        <f t="shared" ref="K98:K109" si="41">+J98/G98</f>
        <v>1.597289679073896</v>
      </c>
      <c r="M98" s="16"/>
      <c r="N98" s="17">
        <v>27.16</v>
      </c>
      <c r="O98" s="17">
        <v>26.77</v>
      </c>
      <c r="P98" s="17">
        <v>24.53</v>
      </c>
      <c r="Q98" s="17">
        <v>23.07</v>
      </c>
      <c r="R98" s="17">
        <v>27.07</v>
      </c>
      <c r="S98" s="17">
        <v>23.31</v>
      </c>
      <c r="T98" s="17">
        <v>26.372</v>
      </c>
      <c r="U98" s="17">
        <v>25.685400000000001</v>
      </c>
      <c r="V98">
        <v>27.188300000000002</v>
      </c>
      <c r="W98">
        <v>26.98</v>
      </c>
      <c r="X98">
        <v>27.36</v>
      </c>
      <c r="Y98" s="17">
        <v>26.63</v>
      </c>
      <c r="Z98" s="17">
        <v>27.42</v>
      </c>
      <c r="AA98" s="77">
        <v>26.73</v>
      </c>
      <c r="AB98" s="77">
        <v>26.76</v>
      </c>
      <c r="AC98">
        <v>24.95</v>
      </c>
      <c r="AD98">
        <v>26.05</v>
      </c>
      <c r="AH98">
        <v>26.79</v>
      </c>
      <c r="AI98">
        <v>25.59</v>
      </c>
      <c r="AJ98">
        <v>25.75</v>
      </c>
      <c r="AK98">
        <v>26.26</v>
      </c>
      <c r="AP98">
        <v>26.13</v>
      </c>
      <c r="AQ98">
        <v>24.98</v>
      </c>
      <c r="AS98">
        <v>24.37</v>
      </c>
      <c r="AW98">
        <v>24.74</v>
      </c>
      <c r="AZ98">
        <v>27</v>
      </c>
      <c r="BC98">
        <v>25.35</v>
      </c>
      <c r="BF98">
        <v>26.39</v>
      </c>
      <c r="BI98">
        <v>25.85</v>
      </c>
      <c r="BK98">
        <v>23.95</v>
      </c>
      <c r="BM98">
        <v>25.6</v>
      </c>
      <c r="BN98">
        <v>21.76</v>
      </c>
      <c r="BP98">
        <v>23.49</v>
      </c>
      <c r="BR98" s="16"/>
    </row>
    <row r="99" spans="1:70">
      <c r="A99" s="317"/>
      <c r="B99" s="314"/>
      <c r="C99" s="216">
        <v>20</v>
      </c>
      <c r="D99" s="198">
        <f>+入力シート①!G$7</f>
        <v>27.88</v>
      </c>
      <c r="E99" s="198">
        <f t="shared" si="35"/>
        <v>33</v>
      </c>
      <c r="F99" s="201">
        <f t="shared" si="36"/>
        <v>25.605424242424245</v>
      </c>
      <c r="G99" s="201">
        <f t="shared" si="37"/>
        <v>1.5199153870426276</v>
      </c>
      <c r="H99" s="201">
        <f t="shared" si="38"/>
        <v>27.49</v>
      </c>
      <c r="I99" s="201">
        <f t="shared" si="39"/>
        <v>21.65</v>
      </c>
      <c r="J99" s="201">
        <f t="shared" si="40"/>
        <v>2.2745757575757537</v>
      </c>
      <c r="K99" s="201">
        <f t="shared" si="41"/>
        <v>1.496514725073943</v>
      </c>
      <c r="M99" s="16"/>
      <c r="N99" s="17">
        <v>27.13</v>
      </c>
      <c r="O99" s="17">
        <v>26.76</v>
      </c>
      <c r="P99" s="17">
        <v>23.98</v>
      </c>
      <c r="Q99" s="17">
        <v>22.67</v>
      </c>
      <c r="R99" s="17">
        <v>27.1</v>
      </c>
      <c r="S99" s="17">
        <v>23.08</v>
      </c>
      <c r="T99" s="17">
        <v>26.374099999999999</v>
      </c>
      <c r="U99" s="17">
        <v>25.688500000000001</v>
      </c>
      <c r="V99">
        <v>27.226400000000002</v>
      </c>
      <c r="W99">
        <v>26.75</v>
      </c>
      <c r="X99">
        <v>27.36</v>
      </c>
      <c r="Y99" s="17">
        <v>26.63</v>
      </c>
      <c r="Z99" s="17">
        <v>27.49</v>
      </c>
      <c r="AA99" s="77">
        <v>26.73</v>
      </c>
      <c r="AB99" s="77">
        <v>26.78</v>
      </c>
      <c r="AC99">
        <v>24.95</v>
      </c>
      <c r="AD99">
        <v>26.05</v>
      </c>
      <c r="AH99">
        <v>27.03</v>
      </c>
      <c r="AI99">
        <v>25.58</v>
      </c>
      <c r="AJ99">
        <v>25.69</v>
      </c>
      <c r="AK99">
        <v>26.26</v>
      </c>
      <c r="AP99">
        <v>26.12</v>
      </c>
      <c r="AQ99">
        <v>24.98</v>
      </c>
      <c r="AS99">
        <v>24.38</v>
      </c>
      <c r="AW99">
        <v>24.74</v>
      </c>
      <c r="AZ99">
        <v>27</v>
      </c>
      <c r="BC99">
        <v>25.34</v>
      </c>
      <c r="BF99">
        <v>26.4</v>
      </c>
      <c r="BI99">
        <v>24.84</v>
      </c>
      <c r="BK99">
        <v>23.11</v>
      </c>
      <c r="BM99">
        <v>25.61</v>
      </c>
      <c r="BN99">
        <v>21.65</v>
      </c>
      <c r="BP99">
        <v>23.5</v>
      </c>
      <c r="BR99" s="16"/>
    </row>
    <row r="100" spans="1:70">
      <c r="A100" s="317"/>
      <c r="B100" s="314"/>
      <c r="C100" s="216">
        <v>30</v>
      </c>
      <c r="D100" s="198">
        <f>+入力シート①!G$8</f>
        <v>26.13</v>
      </c>
      <c r="E100" s="198">
        <f t="shared" si="35"/>
        <v>33</v>
      </c>
      <c r="F100" s="201">
        <f t="shared" si="36"/>
        <v>25.411336363636366</v>
      </c>
      <c r="G100" s="201">
        <f t="shared" si="37"/>
        <v>1.7342280014854916</v>
      </c>
      <c r="H100" s="201">
        <f t="shared" si="38"/>
        <v>27.41</v>
      </c>
      <c r="I100" s="201">
        <f t="shared" si="39"/>
        <v>20.96</v>
      </c>
      <c r="J100" s="201">
        <f t="shared" si="40"/>
        <v>0.71866363636363317</v>
      </c>
      <c r="K100" s="201">
        <f t="shared" si="41"/>
        <v>0.41439974198781582</v>
      </c>
      <c r="M100" s="16"/>
      <c r="N100" s="17">
        <v>26.88</v>
      </c>
      <c r="O100" s="17">
        <v>26.74</v>
      </c>
      <c r="P100" s="17">
        <v>22.76</v>
      </c>
      <c r="Q100" s="17">
        <v>20.96</v>
      </c>
      <c r="R100" s="17">
        <v>27.41</v>
      </c>
      <c r="S100" s="17">
        <v>22.81</v>
      </c>
      <c r="T100" s="17">
        <v>26.377600000000001</v>
      </c>
      <c r="U100" s="17">
        <v>25.691199999999998</v>
      </c>
      <c r="V100">
        <v>27.255299999999998</v>
      </c>
      <c r="W100">
        <v>25.58</v>
      </c>
      <c r="X100">
        <v>27.35</v>
      </c>
      <c r="Y100" s="17">
        <v>26.66</v>
      </c>
      <c r="Z100" s="17">
        <v>26.97</v>
      </c>
      <c r="AA100" s="77">
        <v>26.73</v>
      </c>
      <c r="AB100" s="77">
        <v>26.77</v>
      </c>
      <c r="AC100">
        <v>24.94</v>
      </c>
      <c r="AD100">
        <v>26.05</v>
      </c>
      <c r="AH100">
        <v>27.24</v>
      </c>
      <c r="AI100">
        <v>25.58</v>
      </c>
      <c r="AJ100">
        <v>25.65</v>
      </c>
      <c r="AK100">
        <v>26.26</v>
      </c>
      <c r="AP100">
        <v>26.1</v>
      </c>
      <c r="AQ100">
        <v>24.41</v>
      </c>
      <c r="AS100">
        <v>24.39</v>
      </c>
      <c r="AW100">
        <v>24.73</v>
      </c>
      <c r="AZ100">
        <v>27.01</v>
      </c>
      <c r="BC100">
        <v>25.35</v>
      </c>
      <c r="BF100">
        <v>26.36</v>
      </c>
      <c r="BI100">
        <v>24.28</v>
      </c>
      <c r="BK100">
        <v>22.64</v>
      </c>
      <c r="BM100">
        <v>25.61</v>
      </c>
      <c r="BN100">
        <v>21.53</v>
      </c>
      <c r="BP100">
        <v>23.5</v>
      </c>
      <c r="BR100" s="16"/>
    </row>
    <row r="101" spans="1:70">
      <c r="A101" s="317"/>
      <c r="B101" s="314"/>
      <c r="C101" s="216">
        <v>50</v>
      </c>
      <c r="D101" s="198">
        <f>+入力シート①!G$9</f>
        <v>24.02</v>
      </c>
      <c r="E101" s="198">
        <f t="shared" si="35"/>
        <v>33</v>
      </c>
      <c r="F101" s="201">
        <f t="shared" si="36"/>
        <v>24.552872727272728</v>
      </c>
      <c r="G101" s="201">
        <f t="shared" si="37"/>
        <v>2.6344305895999991</v>
      </c>
      <c r="H101" s="201">
        <f t="shared" si="38"/>
        <v>27.31</v>
      </c>
      <c r="I101" s="201">
        <f t="shared" si="39"/>
        <v>17.72</v>
      </c>
      <c r="J101" s="201">
        <f t="shared" si="40"/>
        <v>-0.5328727272727285</v>
      </c>
      <c r="K101" s="201">
        <f t="shared" si="41"/>
        <v>-0.20227244907357292</v>
      </c>
      <c r="M101" s="16"/>
      <c r="N101" s="17">
        <v>24.24</v>
      </c>
      <c r="O101" s="17">
        <v>26.72</v>
      </c>
      <c r="P101" s="17">
        <v>17.797000000000001</v>
      </c>
      <c r="Q101" s="17">
        <v>19.02</v>
      </c>
      <c r="R101" s="17">
        <v>25.52</v>
      </c>
      <c r="S101" s="17">
        <v>17.72</v>
      </c>
      <c r="T101" s="17">
        <v>26.198499999999999</v>
      </c>
      <c r="U101" s="17">
        <v>25.693999999999999</v>
      </c>
      <c r="V101">
        <v>27.275300000000001</v>
      </c>
      <c r="W101">
        <v>23.68</v>
      </c>
      <c r="X101">
        <v>27.31</v>
      </c>
      <c r="Y101" s="17">
        <v>26.66</v>
      </c>
      <c r="Z101" s="17">
        <v>25.92</v>
      </c>
      <c r="AA101" s="77">
        <v>26.74</v>
      </c>
      <c r="AB101" s="77">
        <v>26.77</v>
      </c>
      <c r="AC101">
        <v>24.83</v>
      </c>
      <c r="AD101">
        <v>25.94</v>
      </c>
      <c r="AH101">
        <v>27.13</v>
      </c>
      <c r="AI101">
        <v>25.58</v>
      </c>
      <c r="AJ101">
        <v>25.59</v>
      </c>
      <c r="AK101">
        <v>26.24</v>
      </c>
      <c r="AP101">
        <v>25.78</v>
      </c>
      <c r="AQ101">
        <v>23.95</v>
      </c>
      <c r="AS101">
        <v>24.39</v>
      </c>
      <c r="AW101">
        <v>22.58</v>
      </c>
      <c r="AZ101">
        <v>27.02</v>
      </c>
      <c r="BC101">
        <v>25.35</v>
      </c>
      <c r="BF101">
        <v>25.11</v>
      </c>
      <c r="BI101">
        <v>22.28</v>
      </c>
      <c r="BK101">
        <v>21.37</v>
      </c>
      <c r="BM101">
        <v>25.51</v>
      </c>
      <c r="BN101">
        <v>20.83</v>
      </c>
      <c r="BP101">
        <v>23.5</v>
      </c>
      <c r="BR101" s="16"/>
    </row>
    <row r="102" spans="1:70">
      <c r="A102" s="317"/>
      <c r="B102" s="314"/>
      <c r="C102" s="216">
        <v>75</v>
      </c>
      <c r="D102" s="198">
        <f>+入力シート①!G$10</f>
        <v>22.61</v>
      </c>
      <c r="E102" s="198">
        <f t="shared" si="35"/>
        <v>33</v>
      </c>
      <c r="F102" s="201">
        <f t="shared" si="36"/>
        <v>22.731609090909092</v>
      </c>
      <c r="G102" s="201">
        <f t="shared" si="37"/>
        <v>3.0826473229559057</v>
      </c>
      <c r="H102" s="201">
        <f t="shared" si="38"/>
        <v>26.75</v>
      </c>
      <c r="I102" s="201">
        <f t="shared" si="39"/>
        <v>15.38</v>
      </c>
      <c r="J102" s="201">
        <f t="shared" si="40"/>
        <v>-0.121609090909093</v>
      </c>
      <c r="K102" s="201">
        <f t="shared" si="41"/>
        <v>-3.9449563368307669E-2</v>
      </c>
      <c r="M102" s="16"/>
      <c r="N102" s="17">
        <v>23.03</v>
      </c>
      <c r="O102" s="17">
        <v>25.04</v>
      </c>
      <c r="P102" s="17">
        <v>15.98</v>
      </c>
      <c r="Q102" s="17">
        <v>16.100000000000001</v>
      </c>
      <c r="R102" s="17">
        <v>22.84</v>
      </c>
      <c r="S102" s="17">
        <v>15.38</v>
      </c>
      <c r="T102" s="17">
        <v>23.7835</v>
      </c>
      <c r="U102" s="17">
        <v>24.427</v>
      </c>
      <c r="V102">
        <v>24.092600000000001</v>
      </c>
      <c r="W102">
        <v>22.58</v>
      </c>
      <c r="X102">
        <v>24.84</v>
      </c>
      <c r="Y102" s="17">
        <v>25.07</v>
      </c>
      <c r="Z102" s="17">
        <v>23.16</v>
      </c>
      <c r="AA102" s="77">
        <v>26.75</v>
      </c>
      <c r="AB102" s="77">
        <v>26.01</v>
      </c>
      <c r="AC102">
        <v>24.7</v>
      </c>
      <c r="AD102">
        <v>24.61</v>
      </c>
      <c r="AH102">
        <v>24.5</v>
      </c>
      <c r="AI102">
        <v>25.58</v>
      </c>
      <c r="AJ102">
        <v>25.52</v>
      </c>
      <c r="AK102">
        <v>23.61</v>
      </c>
      <c r="AP102">
        <v>23.11</v>
      </c>
      <c r="AQ102">
        <v>19.489999999999998</v>
      </c>
      <c r="AS102">
        <v>22.28</v>
      </c>
      <c r="AW102">
        <v>20.71</v>
      </c>
      <c r="AZ102">
        <v>25.38</v>
      </c>
      <c r="BC102">
        <v>24.75</v>
      </c>
      <c r="BF102">
        <v>22.27</v>
      </c>
      <c r="BI102">
        <v>20.63</v>
      </c>
      <c r="BK102">
        <v>19.91</v>
      </c>
      <c r="BM102">
        <v>24.55</v>
      </c>
      <c r="BN102">
        <v>16.190000000000001</v>
      </c>
      <c r="BP102">
        <v>23.27</v>
      </c>
      <c r="BR102" s="16"/>
    </row>
    <row r="103" spans="1:70">
      <c r="A103" s="317"/>
      <c r="B103" s="314"/>
      <c r="C103" s="216">
        <v>100</v>
      </c>
      <c r="D103" s="198">
        <f>+入力シート①!G$11</f>
        <v>21.34</v>
      </c>
      <c r="E103" s="198">
        <f t="shared" si="35"/>
        <v>33</v>
      </c>
      <c r="F103" s="201">
        <f t="shared" si="36"/>
        <v>21.072060606060596</v>
      </c>
      <c r="G103" s="201">
        <f t="shared" si="37"/>
        <v>3.2152399181418141</v>
      </c>
      <c r="H103" s="201">
        <f t="shared" si="38"/>
        <v>26.45</v>
      </c>
      <c r="I103" s="201">
        <f t="shared" si="39"/>
        <v>13.68</v>
      </c>
      <c r="J103" s="201">
        <f t="shared" si="40"/>
        <v>0.26793939393940391</v>
      </c>
      <c r="K103" s="201">
        <f t="shared" si="41"/>
        <v>8.3334183687994987E-2</v>
      </c>
      <c r="M103" s="16"/>
      <c r="N103" s="17">
        <v>20.86</v>
      </c>
      <c r="O103" s="17">
        <v>22.93</v>
      </c>
      <c r="P103" s="17">
        <v>15.06</v>
      </c>
      <c r="Q103" s="17">
        <v>14.58</v>
      </c>
      <c r="R103" s="17">
        <v>21.19</v>
      </c>
      <c r="S103" s="17">
        <v>13.68</v>
      </c>
      <c r="T103" s="17">
        <v>21.3124</v>
      </c>
      <c r="U103" s="17">
        <v>21.4176</v>
      </c>
      <c r="V103">
        <v>21.888000000000002</v>
      </c>
      <c r="W103">
        <v>20.68</v>
      </c>
      <c r="X103">
        <v>22.48</v>
      </c>
      <c r="Y103" s="17">
        <v>23.42</v>
      </c>
      <c r="Z103" s="17">
        <v>21.12</v>
      </c>
      <c r="AA103" s="77">
        <v>26.45</v>
      </c>
      <c r="AB103" s="77">
        <v>22.78</v>
      </c>
      <c r="AC103">
        <v>23.79</v>
      </c>
      <c r="AD103">
        <v>23.59</v>
      </c>
      <c r="AH103">
        <v>23.31</v>
      </c>
      <c r="AI103">
        <v>25.59</v>
      </c>
      <c r="AJ103">
        <v>25.46</v>
      </c>
      <c r="AK103">
        <v>22.07</v>
      </c>
      <c r="AP103">
        <v>21.2</v>
      </c>
      <c r="AQ103">
        <v>16.309999999999999</v>
      </c>
      <c r="AS103">
        <v>21.3</v>
      </c>
      <c r="AW103">
        <v>19.8</v>
      </c>
      <c r="AZ103">
        <v>23.42</v>
      </c>
      <c r="BC103">
        <v>22.53</v>
      </c>
      <c r="BF103">
        <v>20.71</v>
      </c>
      <c r="BI103">
        <v>19.170000000000002</v>
      </c>
      <c r="BK103">
        <v>17.66</v>
      </c>
      <c r="BM103">
        <v>23.29</v>
      </c>
      <c r="BN103">
        <v>14.6</v>
      </c>
      <c r="BP103">
        <v>21.73</v>
      </c>
      <c r="BR103" s="16"/>
    </row>
    <row r="104" spans="1:70">
      <c r="A104" s="317"/>
      <c r="B104" s="314"/>
      <c r="C104" s="216">
        <v>150</v>
      </c>
      <c r="D104" s="198">
        <f>+入力シート①!G$12</f>
        <v>19.66</v>
      </c>
      <c r="E104" s="198">
        <f t="shared" si="35"/>
        <v>33</v>
      </c>
      <c r="F104" s="201">
        <f t="shared" si="36"/>
        <v>18.308051515151508</v>
      </c>
      <c r="G104" s="201">
        <f t="shared" si="37"/>
        <v>3.0346790446151033</v>
      </c>
      <c r="H104" s="201">
        <f t="shared" si="38"/>
        <v>23.59</v>
      </c>
      <c r="I104" s="201">
        <f t="shared" si="39"/>
        <v>11.19</v>
      </c>
      <c r="J104" s="201">
        <f t="shared" si="40"/>
        <v>1.3519484848484922</v>
      </c>
      <c r="K104" s="201">
        <f t="shared" si="41"/>
        <v>0.44549966074582475</v>
      </c>
      <c r="M104" s="16"/>
      <c r="N104" s="17">
        <v>18.03</v>
      </c>
      <c r="O104" s="17">
        <v>20.69</v>
      </c>
      <c r="P104" s="17">
        <v>12.91</v>
      </c>
      <c r="Q104" s="17">
        <v>11.75</v>
      </c>
      <c r="R104" s="17">
        <v>19.39</v>
      </c>
      <c r="S104" s="17">
        <v>11.19</v>
      </c>
      <c r="T104" s="17">
        <v>19.4224</v>
      </c>
      <c r="U104" s="17">
        <v>19.396699999999999</v>
      </c>
      <c r="V104">
        <v>19.6266</v>
      </c>
      <c r="W104">
        <v>16.38</v>
      </c>
      <c r="X104">
        <v>19.170000000000002</v>
      </c>
      <c r="Y104" s="17">
        <v>21.1</v>
      </c>
      <c r="Z104" s="17">
        <v>18.420000000000002</v>
      </c>
      <c r="AA104" s="77">
        <v>19.46</v>
      </c>
      <c r="AB104" s="77">
        <v>20.27</v>
      </c>
      <c r="AC104">
        <v>20.93</v>
      </c>
      <c r="AD104">
        <v>20.54</v>
      </c>
      <c r="AH104">
        <v>20.21</v>
      </c>
      <c r="AI104">
        <v>23.59</v>
      </c>
      <c r="AJ104">
        <v>21.64</v>
      </c>
      <c r="AK104">
        <v>19.77</v>
      </c>
      <c r="AP104">
        <v>19.149999999999999</v>
      </c>
      <c r="AQ104">
        <v>12.9</v>
      </c>
      <c r="AS104">
        <v>18.93</v>
      </c>
      <c r="AW104">
        <v>18.28</v>
      </c>
      <c r="AZ104">
        <v>19.690000000000001</v>
      </c>
      <c r="BC104">
        <v>19.649999999999999</v>
      </c>
      <c r="BF104">
        <v>18.63</v>
      </c>
      <c r="BI104">
        <v>17.559999999999999</v>
      </c>
      <c r="BK104">
        <v>13.91</v>
      </c>
      <c r="BM104">
        <v>19.38</v>
      </c>
      <c r="BN104">
        <v>12.8</v>
      </c>
      <c r="BP104">
        <v>19.399999999999999</v>
      </c>
      <c r="BR104" s="16"/>
    </row>
    <row r="105" spans="1:70">
      <c r="A105" s="317"/>
      <c r="B105" s="314"/>
      <c r="C105" s="216">
        <v>200</v>
      </c>
      <c r="D105" s="198">
        <f>+入力シート①!G$13</f>
        <v>18.64</v>
      </c>
      <c r="E105" s="198">
        <f t="shared" si="35"/>
        <v>33</v>
      </c>
      <c r="F105" s="201">
        <f t="shared" si="36"/>
        <v>16.499115151515152</v>
      </c>
      <c r="G105" s="201">
        <f t="shared" si="37"/>
        <v>3.0272062422637762</v>
      </c>
      <c r="H105" s="201">
        <f t="shared" si="38"/>
        <v>20.100000000000001</v>
      </c>
      <c r="I105" s="201">
        <f t="shared" si="39"/>
        <v>8.94</v>
      </c>
      <c r="J105" s="201">
        <f t="shared" si="40"/>
        <v>2.1408848484848484</v>
      </c>
      <c r="K105" s="201">
        <f t="shared" si="41"/>
        <v>0.70721473105970889</v>
      </c>
      <c r="M105" s="16"/>
      <c r="N105" s="17">
        <v>17.02</v>
      </c>
      <c r="O105" s="17">
        <v>19.260000000000002</v>
      </c>
      <c r="P105" s="17">
        <v>11.62</v>
      </c>
      <c r="Q105" s="17">
        <v>10.08</v>
      </c>
      <c r="R105" s="17">
        <v>17.82</v>
      </c>
      <c r="S105" s="17">
        <v>8.94</v>
      </c>
      <c r="T105" s="17">
        <v>18.7361</v>
      </c>
      <c r="U105" s="17">
        <v>18.485499999999998</v>
      </c>
      <c r="V105">
        <v>17.589200000000002</v>
      </c>
      <c r="W105">
        <v>13.25</v>
      </c>
      <c r="X105">
        <v>15.73</v>
      </c>
      <c r="Y105" s="17">
        <v>19.46</v>
      </c>
      <c r="Z105" s="17">
        <v>16.86</v>
      </c>
      <c r="AA105" s="77">
        <v>16.45</v>
      </c>
      <c r="AB105" s="77">
        <v>19.11</v>
      </c>
      <c r="AC105">
        <v>19.93</v>
      </c>
      <c r="AD105">
        <v>18.73</v>
      </c>
      <c r="AH105">
        <v>17.41</v>
      </c>
      <c r="AI105">
        <v>20.100000000000001</v>
      </c>
      <c r="AJ105">
        <v>19.5</v>
      </c>
      <c r="AK105">
        <v>18.53</v>
      </c>
      <c r="AP105">
        <v>17.559999999999999</v>
      </c>
      <c r="AQ105">
        <v>12.4</v>
      </c>
      <c r="AS105">
        <v>17.91</v>
      </c>
      <c r="AW105">
        <v>15.72</v>
      </c>
      <c r="AZ105">
        <v>16.89</v>
      </c>
      <c r="BC105">
        <v>18.260000000000002</v>
      </c>
      <c r="BF105">
        <v>17.37</v>
      </c>
      <c r="BI105">
        <v>15.22</v>
      </c>
      <c r="BK105">
        <v>12.04</v>
      </c>
      <c r="BM105">
        <v>16.87</v>
      </c>
      <c r="BN105">
        <v>11.01</v>
      </c>
      <c r="BP105">
        <v>18.61</v>
      </c>
      <c r="BR105" s="16"/>
    </row>
    <row r="106" spans="1:70">
      <c r="A106" s="317"/>
      <c r="B106" s="314"/>
      <c r="C106" s="216">
        <v>300</v>
      </c>
      <c r="D106" s="198">
        <f>+入力シート①!G$14</f>
        <v>15.45</v>
      </c>
      <c r="E106" s="198">
        <f t="shared" si="35"/>
        <v>21</v>
      </c>
      <c r="F106" s="201">
        <f t="shared" si="36"/>
        <v>13.923299999999998</v>
      </c>
      <c r="G106" s="201">
        <f t="shared" si="37"/>
        <v>3.5253824528694953</v>
      </c>
      <c r="H106" s="201">
        <f t="shared" si="38"/>
        <v>18.149999999999999</v>
      </c>
      <c r="I106" s="201">
        <f t="shared" si="39"/>
        <v>6.83</v>
      </c>
      <c r="J106" s="201">
        <f t="shared" si="40"/>
        <v>1.5267000000000017</v>
      </c>
      <c r="K106" s="201">
        <f t="shared" si="41"/>
        <v>0.43305939721726927</v>
      </c>
      <c r="M106" s="16"/>
      <c r="N106" s="17">
        <v>13.49</v>
      </c>
      <c r="O106" s="17">
        <v>17.45</v>
      </c>
      <c r="P106" s="17">
        <v>8.68</v>
      </c>
      <c r="Q106" s="17">
        <v>7.5</v>
      </c>
      <c r="R106" s="17">
        <v>13.99</v>
      </c>
      <c r="S106" s="17">
        <v>6.83</v>
      </c>
      <c r="T106" s="17">
        <v>17.285299999999999</v>
      </c>
      <c r="U106" s="17">
        <v>17.203299999999999</v>
      </c>
      <c r="V106">
        <v>14.0307</v>
      </c>
      <c r="W106">
        <v>8.81</v>
      </c>
      <c r="X106">
        <v>10.74</v>
      </c>
      <c r="Y106" s="17">
        <v>15.06</v>
      </c>
      <c r="Z106" s="17">
        <v>12.28</v>
      </c>
      <c r="AA106" s="77">
        <v>13.85</v>
      </c>
      <c r="AB106" s="77">
        <v>17.329999999999998</v>
      </c>
      <c r="AC106">
        <v>18.149999999999999</v>
      </c>
      <c r="AD106">
        <v>16.829999999999998</v>
      </c>
      <c r="AH106">
        <v>14.23</v>
      </c>
      <c r="AI106">
        <v>16.55</v>
      </c>
      <c r="AJ106">
        <v>16.579999999999998</v>
      </c>
      <c r="AK106">
        <v>15.52</v>
      </c>
      <c r="BR106" s="16"/>
    </row>
    <row r="107" spans="1:70">
      <c r="A107" s="317"/>
      <c r="B107" s="314"/>
      <c r="C107" s="216">
        <v>400</v>
      </c>
      <c r="D107" s="198">
        <f>+入力シート①!G$15</f>
        <v>12.88</v>
      </c>
      <c r="E107" s="198">
        <f t="shared" si="35"/>
        <v>21</v>
      </c>
      <c r="F107" s="201">
        <f t="shared" si="36"/>
        <v>11.498990476190475</v>
      </c>
      <c r="G107" s="201">
        <f t="shared" si="37"/>
        <v>3.3308322242203694</v>
      </c>
      <c r="H107" s="201">
        <f t="shared" si="38"/>
        <v>15.73</v>
      </c>
      <c r="I107" s="201">
        <f t="shared" si="39"/>
        <v>5.36</v>
      </c>
      <c r="J107" s="201">
        <f t="shared" si="40"/>
        <v>1.3810095238095261</v>
      </c>
      <c r="K107" s="201">
        <f t="shared" si="41"/>
        <v>0.41461395556564601</v>
      </c>
      <c r="M107" s="16"/>
      <c r="N107" s="17">
        <v>10.34</v>
      </c>
      <c r="O107" s="17">
        <v>14.53</v>
      </c>
      <c r="P107" s="17">
        <v>6.92</v>
      </c>
      <c r="Q107" s="17">
        <v>6.1</v>
      </c>
      <c r="R107" s="17">
        <v>10.46</v>
      </c>
      <c r="S107" s="17">
        <v>5.36</v>
      </c>
      <c r="T107" s="17">
        <v>15.414</v>
      </c>
      <c r="U107" s="17">
        <v>14.8124</v>
      </c>
      <c r="V107">
        <v>10.792400000000001</v>
      </c>
      <c r="W107">
        <v>7.16</v>
      </c>
      <c r="X107">
        <v>8.2100000000000009</v>
      </c>
      <c r="Y107" s="17">
        <v>13.15</v>
      </c>
      <c r="Z107" s="17">
        <v>8.48</v>
      </c>
      <c r="AA107" s="77">
        <v>11.42</v>
      </c>
      <c r="AB107" s="77">
        <v>14.75</v>
      </c>
      <c r="AC107">
        <v>15.11</v>
      </c>
      <c r="AD107">
        <v>15.73</v>
      </c>
      <c r="AH107">
        <v>12.23</v>
      </c>
      <c r="AI107">
        <v>13.28</v>
      </c>
      <c r="AJ107">
        <v>13.68</v>
      </c>
      <c r="AK107">
        <v>13.55</v>
      </c>
      <c r="BR107" s="16"/>
    </row>
    <row r="108" spans="1:70">
      <c r="A108" s="317"/>
      <c r="B108" s="314"/>
      <c r="C108" s="216">
        <v>500</v>
      </c>
      <c r="D108" s="198">
        <f>+入力シート①!G$16</f>
        <v>10.3</v>
      </c>
      <c r="E108" s="198">
        <f t="shared" si="35"/>
        <v>16</v>
      </c>
      <c r="F108" s="201">
        <f t="shared" si="36"/>
        <v>8.7107812500000001</v>
      </c>
      <c r="G108" s="201">
        <f t="shared" si="37"/>
        <v>2.7084233711931005</v>
      </c>
      <c r="H108" s="201">
        <f t="shared" si="38"/>
        <v>12.5242</v>
      </c>
      <c r="I108" s="201">
        <f t="shared" si="39"/>
        <v>4.5199999999999996</v>
      </c>
      <c r="J108" s="201">
        <f t="shared" si="40"/>
        <v>1.5892187500000006</v>
      </c>
      <c r="K108" s="201">
        <f t="shared" si="41"/>
        <v>0.58676895455230338</v>
      </c>
      <c r="M108" s="16"/>
      <c r="N108" s="17">
        <v>8.3699999999999992</v>
      </c>
      <c r="O108" s="17">
        <v>10.49</v>
      </c>
      <c r="P108" s="17">
        <v>5.8</v>
      </c>
      <c r="Q108" s="17">
        <v>5.21</v>
      </c>
      <c r="R108" s="17">
        <v>8.14</v>
      </c>
      <c r="S108" s="17">
        <v>4.5199999999999996</v>
      </c>
      <c r="T108" s="17">
        <v>12.5242</v>
      </c>
      <c r="U108" s="17">
        <v>11.261799999999999</v>
      </c>
      <c r="V108">
        <v>9.5564999999999998</v>
      </c>
      <c r="W108">
        <v>6.05</v>
      </c>
      <c r="X108">
        <v>6.11</v>
      </c>
      <c r="Y108" s="17">
        <v>10.44</v>
      </c>
      <c r="Z108" s="17">
        <v>7.47</v>
      </c>
      <c r="AA108" s="77">
        <v>8.5299999999999994</v>
      </c>
      <c r="AC108">
        <v>12.46</v>
      </c>
      <c r="AD108">
        <v>12.44</v>
      </c>
      <c r="BR108" s="16"/>
    </row>
    <row r="109" spans="1:70">
      <c r="A109" s="317"/>
      <c r="B109" s="314"/>
      <c r="C109" s="216">
        <v>600</v>
      </c>
      <c r="D109" s="198" t="str">
        <f>+入力シート①!G$17</f>
        <v>-</v>
      </c>
      <c r="E109" s="198">
        <f t="shared" si="35"/>
        <v>7</v>
      </c>
      <c r="F109" s="201">
        <f t="shared" si="36"/>
        <v>2.1399999999999997</v>
      </c>
      <c r="G109" s="201">
        <f t="shared" si="37"/>
        <v>2.7680980233125174</v>
      </c>
      <c r="H109" s="201">
        <f t="shared" si="38"/>
        <v>6.35</v>
      </c>
      <c r="I109" s="201">
        <f t="shared" si="39"/>
        <v>0</v>
      </c>
      <c r="J109" s="201" t="e">
        <f t="shared" si="40"/>
        <v>#VALUE!</v>
      </c>
      <c r="K109" s="201" t="e">
        <f t="shared" si="41"/>
        <v>#VALUE!</v>
      </c>
      <c r="M109" s="16"/>
      <c r="N109" s="17" t="s">
        <v>112</v>
      </c>
      <c r="O109" s="17" t="s">
        <v>112</v>
      </c>
      <c r="P109" s="17">
        <v>4.8</v>
      </c>
      <c r="Q109" s="17">
        <v>0</v>
      </c>
      <c r="R109" s="17">
        <v>6.35</v>
      </c>
      <c r="S109" s="17">
        <v>3.83</v>
      </c>
      <c r="T109" s="17">
        <v>0</v>
      </c>
      <c r="U109" s="17">
        <v>0</v>
      </c>
      <c r="V109">
        <v>0</v>
      </c>
      <c r="BR109" s="16"/>
    </row>
    <row r="110" spans="1:70">
      <c r="A110" s="317"/>
      <c r="B110" s="217"/>
      <c r="C110" s="217"/>
      <c r="D110" s="218"/>
      <c r="E110" s="218"/>
      <c r="F110" s="219"/>
      <c r="G110" s="219"/>
      <c r="H110" s="219"/>
      <c r="I110" s="219"/>
      <c r="J110" s="219"/>
      <c r="K110" s="219"/>
      <c r="L110" s="18"/>
      <c r="M110" s="16"/>
      <c r="V110" s="18"/>
      <c r="W110" s="18"/>
      <c r="X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6"/>
    </row>
    <row r="111" spans="1:70">
      <c r="A111" s="317"/>
      <c r="B111" s="315" t="s">
        <v>25</v>
      </c>
      <c r="C111" s="220" t="s">
        <v>23</v>
      </c>
      <c r="D111" s="198">
        <f>+入力シート①!G$19</f>
        <v>253</v>
      </c>
      <c r="E111" s="198">
        <f t="shared" si="35"/>
        <v>30</v>
      </c>
      <c r="F111" s="201">
        <f t="shared" si="36"/>
        <v>127.9</v>
      </c>
      <c r="G111" s="201">
        <f t="shared" si="37"/>
        <v>100.41615133172482</v>
      </c>
      <c r="H111" s="201">
        <f t="shared" si="38"/>
        <v>333</v>
      </c>
      <c r="I111" s="201">
        <f t="shared" si="39"/>
        <v>11</v>
      </c>
      <c r="J111" s="201">
        <f>+D111-F111</f>
        <v>125.1</v>
      </c>
      <c r="K111" s="201">
        <f>+J111/G111</f>
        <v>1.2458155221138885</v>
      </c>
      <c r="M111" s="16"/>
      <c r="N111" s="17">
        <v>41</v>
      </c>
      <c r="O111" s="17">
        <v>307</v>
      </c>
      <c r="P111" s="17">
        <v>324</v>
      </c>
      <c r="Q111" s="17">
        <v>23</v>
      </c>
      <c r="R111" s="17">
        <v>97</v>
      </c>
      <c r="S111" s="17">
        <v>42</v>
      </c>
      <c r="T111" s="17">
        <v>20</v>
      </c>
      <c r="U111" s="17">
        <v>162</v>
      </c>
      <c r="V111">
        <v>70</v>
      </c>
      <c r="W111">
        <v>54</v>
      </c>
      <c r="X111">
        <v>110</v>
      </c>
      <c r="Y111" s="17">
        <v>91</v>
      </c>
      <c r="Z111" s="17">
        <v>85</v>
      </c>
      <c r="AA111" s="77">
        <v>44</v>
      </c>
      <c r="AB111" s="77">
        <v>43</v>
      </c>
      <c r="AC111">
        <v>333</v>
      </c>
      <c r="AD111">
        <v>161</v>
      </c>
      <c r="AH111">
        <v>11</v>
      </c>
      <c r="AI111">
        <v>95</v>
      </c>
      <c r="AJ111">
        <v>60</v>
      </c>
      <c r="AK111">
        <v>143</v>
      </c>
      <c r="AP111">
        <v>135</v>
      </c>
      <c r="AQ111">
        <v>290</v>
      </c>
      <c r="AS111">
        <v>172</v>
      </c>
      <c r="AW111">
        <v>184</v>
      </c>
      <c r="AZ111">
        <v>69</v>
      </c>
      <c r="BC111">
        <v>204</v>
      </c>
      <c r="BF111">
        <v>118</v>
      </c>
      <c r="BI111">
        <v>20</v>
      </c>
      <c r="BK111">
        <v>329</v>
      </c>
      <c r="BR111" s="16"/>
    </row>
    <row r="112" spans="1:70">
      <c r="A112" s="317"/>
      <c r="B112" s="316"/>
      <c r="C112" s="221" t="s">
        <v>24</v>
      </c>
      <c r="D112" s="198">
        <f>+入力シート①!G$20</f>
        <v>0.3</v>
      </c>
      <c r="E112" s="198">
        <f t="shared" si="35"/>
        <v>30</v>
      </c>
      <c r="F112" s="201">
        <f t="shared" si="36"/>
        <v>1.4846666666666666</v>
      </c>
      <c r="G112" s="201">
        <f t="shared" si="37"/>
        <v>0.76165759948324185</v>
      </c>
      <c r="H112" s="201">
        <f t="shared" si="38"/>
        <v>3.3</v>
      </c>
      <c r="I112" s="201">
        <f t="shared" si="39"/>
        <v>0.1</v>
      </c>
      <c r="J112" s="201">
        <f>+D112-F112</f>
        <v>-1.1846666666666665</v>
      </c>
      <c r="K112" s="201">
        <f>+J112/G112</f>
        <v>-1.5553795661861991</v>
      </c>
      <c r="M112" s="16"/>
      <c r="N112" s="17">
        <v>1.5</v>
      </c>
      <c r="O112" s="17">
        <v>0.6</v>
      </c>
      <c r="P112" s="17">
        <v>2.9</v>
      </c>
      <c r="Q112" s="17">
        <v>1.4</v>
      </c>
      <c r="R112" s="17">
        <v>2.2999999999999998</v>
      </c>
      <c r="S112" s="17">
        <v>0.9</v>
      </c>
      <c r="T112" s="17">
        <v>0.1</v>
      </c>
      <c r="U112" s="17">
        <v>1.2</v>
      </c>
      <c r="V112">
        <v>2.1</v>
      </c>
      <c r="W112">
        <v>2.4</v>
      </c>
      <c r="X112">
        <v>1.6</v>
      </c>
      <c r="Y112" s="17">
        <v>1.8</v>
      </c>
      <c r="Z112" s="17">
        <v>3.3</v>
      </c>
      <c r="AA112" s="77">
        <v>1.5</v>
      </c>
      <c r="AB112" s="77">
        <v>1.3</v>
      </c>
      <c r="AC112">
        <v>0.4</v>
      </c>
      <c r="AD112">
        <v>1.1000000000000001</v>
      </c>
      <c r="AH112">
        <v>2.1</v>
      </c>
      <c r="AI112">
        <v>1</v>
      </c>
      <c r="AJ112">
        <v>0.5</v>
      </c>
      <c r="AK112">
        <v>1.82</v>
      </c>
      <c r="AP112">
        <v>1.41</v>
      </c>
      <c r="AQ112">
        <v>1.01</v>
      </c>
      <c r="AS112">
        <v>1.2</v>
      </c>
      <c r="AW112">
        <v>1.9</v>
      </c>
      <c r="AZ112">
        <v>1.5</v>
      </c>
      <c r="BC112">
        <v>0.4</v>
      </c>
      <c r="BF112">
        <v>0.9</v>
      </c>
      <c r="BI112">
        <v>1.8</v>
      </c>
      <c r="BK112">
        <v>2.6</v>
      </c>
      <c r="BR112" s="16"/>
    </row>
    <row r="113" spans="1:70" ht="0.95" customHeight="1">
      <c r="M113" s="16"/>
      <c r="BR113" s="16"/>
    </row>
    <row r="114" spans="1:70" ht="0.95" customHeight="1">
      <c r="M114" s="16"/>
      <c r="BR114" s="16"/>
    </row>
    <row r="115" spans="1:70" ht="0.95" customHeight="1">
      <c r="M115" s="16"/>
      <c r="BR115" s="16"/>
    </row>
    <row r="116" spans="1:70" ht="0.95" customHeight="1">
      <c r="M116" s="16"/>
      <c r="BR116" s="16"/>
    </row>
    <row r="117" spans="1:70" ht="0.95" customHeight="1">
      <c r="M117" s="16"/>
      <c r="BR117" s="16"/>
    </row>
    <row r="118" spans="1:70" ht="0.95" customHeight="1">
      <c r="M118" s="16"/>
      <c r="BR118" s="16"/>
    </row>
    <row r="119" spans="1:70" ht="0.95" customHeight="1">
      <c r="M119" s="16"/>
      <c r="BR119" s="16"/>
    </row>
    <row r="120" spans="1:70" ht="0.95" customHeight="1">
      <c r="M120" s="16"/>
      <c r="BR120" s="16"/>
    </row>
    <row r="121" spans="1:70" ht="16.5" thickBot="1">
      <c r="D121" s="199" t="s">
        <v>26</v>
      </c>
      <c r="E121" s="199" t="s">
        <v>3</v>
      </c>
      <c r="F121" s="200" t="s">
        <v>4</v>
      </c>
      <c r="G121" s="200" t="s">
        <v>8</v>
      </c>
      <c r="H121" s="200" t="s">
        <v>5</v>
      </c>
      <c r="I121" s="200" t="s">
        <v>6</v>
      </c>
      <c r="J121" s="200" t="s">
        <v>7</v>
      </c>
      <c r="K121" s="201" t="s">
        <v>61</v>
      </c>
      <c r="M121" s="16"/>
      <c r="N121" s="17" t="s">
        <v>26</v>
      </c>
      <c r="O121" s="17" t="s">
        <v>26</v>
      </c>
      <c r="P121" s="17" t="s">
        <v>26</v>
      </c>
      <c r="Q121" s="17" t="s">
        <v>26</v>
      </c>
      <c r="R121" s="17" t="s">
        <v>26</v>
      </c>
      <c r="S121" s="17" t="s">
        <v>111</v>
      </c>
      <c r="T121" s="17" t="s">
        <v>111</v>
      </c>
      <c r="V121" s="170" t="s">
        <v>111</v>
      </c>
      <c r="W121" s="170"/>
      <c r="X121" s="170"/>
      <c r="Y121" s="170"/>
      <c r="Z121" s="170"/>
      <c r="AA121" s="78"/>
      <c r="AB121" s="78"/>
      <c r="AC121" s="1"/>
      <c r="AD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6"/>
    </row>
    <row r="122" spans="1:70">
      <c r="A122" s="317">
        <v>35</v>
      </c>
      <c r="B122" s="312" t="s">
        <v>18</v>
      </c>
      <c r="C122" s="313"/>
      <c r="D122" s="203">
        <f>+入力シート①!H$2</f>
        <v>43739</v>
      </c>
      <c r="E122" s="204"/>
      <c r="F122" s="205"/>
      <c r="G122" s="205"/>
      <c r="H122" s="205"/>
      <c r="I122" s="205"/>
      <c r="J122" s="205"/>
      <c r="K122" s="206"/>
      <c r="M122" s="16"/>
      <c r="N122" s="189">
        <v>43382</v>
      </c>
      <c r="O122" s="189">
        <v>43018</v>
      </c>
      <c r="P122" s="189">
        <v>42646</v>
      </c>
      <c r="Q122" s="189">
        <v>42292</v>
      </c>
      <c r="R122" s="189">
        <v>41914</v>
      </c>
      <c r="S122" s="189">
        <v>41554</v>
      </c>
      <c r="T122" s="189">
        <v>41184</v>
      </c>
      <c r="U122" s="17">
        <v>2011</v>
      </c>
      <c r="V122" s="189">
        <v>40455</v>
      </c>
      <c r="W122" s="17">
        <f t="shared" ref="W122:BE122" si="42">+W$1</f>
        <v>2009</v>
      </c>
      <c r="X122" s="17">
        <f t="shared" si="42"/>
        <v>2008</v>
      </c>
      <c r="Y122" s="17">
        <f t="shared" si="42"/>
        <v>2007</v>
      </c>
      <c r="Z122" s="17">
        <f t="shared" si="42"/>
        <v>2006</v>
      </c>
      <c r="AA122" s="77">
        <f t="shared" si="42"/>
        <v>2005</v>
      </c>
      <c r="AB122" s="77">
        <f t="shared" si="42"/>
        <v>2004</v>
      </c>
      <c r="AC122">
        <f t="shared" si="42"/>
        <v>2003</v>
      </c>
      <c r="AD122">
        <f t="shared" si="42"/>
        <v>2002</v>
      </c>
      <c r="AE122">
        <f t="shared" si="42"/>
        <v>2001</v>
      </c>
      <c r="AF122">
        <f t="shared" si="42"/>
        <v>2000</v>
      </c>
      <c r="AG122">
        <f t="shared" si="42"/>
        <v>1999</v>
      </c>
      <c r="AH122">
        <f t="shared" si="42"/>
        <v>1998</v>
      </c>
      <c r="AI122">
        <f t="shared" si="42"/>
        <v>1997</v>
      </c>
      <c r="AJ122">
        <f t="shared" si="42"/>
        <v>1996</v>
      </c>
      <c r="AK122">
        <f t="shared" si="42"/>
        <v>1995</v>
      </c>
      <c r="AL122">
        <f t="shared" si="42"/>
        <v>1994</v>
      </c>
      <c r="AM122">
        <f t="shared" si="42"/>
        <v>1993</v>
      </c>
      <c r="AN122">
        <f t="shared" si="42"/>
        <v>1992</v>
      </c>
      <c r="AO122">
        <f t="shared" si="42"/>
        <v>1991</v>
      </c>
      <c r="AP122">
        <f t="shared" si="42"/>
        <v>1990</v>
      </c>
      <c r="AQ122">
        <f t="shared" si="42"/>
        <v>1990</v>
      </c>
      <c r="AR122">
        <f t="shared" si="42"/>
        <v>1990</v>
      </c>
      <c r="AS122">
        <f t="shared" si="42"/>
        <v>1989</v>
      </c>
      <c r="AT122">
        <f t="shared" si="42"/>
        <v>1988</v>
      </c>
      <c r="AU122">
        <f t="shared" si="42"/>
        <v>1988</v>
      </c>
      <c r="AV122">
        <f t="shared" si="42"/>
        <v>1988</v>
      </c>
      <c r="AW122">
        <f t="shared" si="42"/>
        <v>1987</v>
      </c>
      <c r="AX122">
        <f t="shared" si="42"/>
        <v>1987</v>
      </c>
      <c r="AY122">
        <f t="shared" si="42"/>
        <v>1987</v>
      </c>
      <c r="AZ122">
        <f t="shared" si="42"/>
        <v>1986</v>
      </c>
      <c r="BA122">
        <f t="shared" si="42"/>
        <v>1986</v>
      </c>
      <c r="BB122">
        <f t="shared" si="42"/>
        <v>1986</v>
      </c>
      <c r="BC122">
        <f t="shared" si="42"/>
        <v>1985</v>
      </c>
      <c r="BD122">
        <f t="shared" si="42"/>
        <v>1985</v>
      </c>
      <c r="BE122">
        <f t="shared" si="42"/>
        <v>1985</v>
      </c>
      <c r="BF122">
        <f t="shared" ref="BF122:BQ122" si="43">+BF$1</f>
        <v>1984</v>
      </c>
      <c r="BG122">
        <f t="shared" si="43"/>
        <v>1984</v>
      </c>
      <c r="BH122">
        <f t="shared" si="43"/>
        <v>1984</v>
      </c>
      <c r="BI122">
        <f t="shared" si="43"/>
        <v>1983</v>
      </c>
      <c r="BJ122">
        <f t="shared" si="43"/>
        <v>1983</v>
      </c>
      <c r="BK122">
        <f t="shared" si="43"/>
        <v>1983</v>
      </c>
      <c r="BL122">
        <f t="shared" si="43"/>
        <v>1983</v>
      </c>
      <c r="BM122">
        <f t="shared" si="43"/>
        <v>1982</v>
      </c>
      <c r="BN122">
        <f t="shared" si="43"/>
        <v>1981</v>
      </c>
      <c r="BO122">
        <f t="shared" si="43"/>
        <v>1981</v>
      </c>
      <c r="BP122">
        <f t="shared" si="43"/>
        <v>1981</v>
      </c>
      <c r="BQ122">
        <f t="shared" si="43"/>
        <v>1980</v>
      </c>
      <c r="BR122" s="16"/>
    </row>
    <row r="123" spans="1:70">
      <c r="A123" s="317"/>
      <c r="B123" s="312" t="s">
        <v>19</v>
      </c>
      <c r="C123" s="313"/>
      <c r="D123" s="207">
        <f>+入力シート①!H$2</f>
        <v>43739</v>
      </c>
      <c r="E123" s="208"/>
      <c r="F123" s="209"/>
      <c r="G123" s="209"/>
      <c r="H123" s="209"/>
      <c r="I123" s="209"/>
      <c r="J123" s="209"/>
      <c r="K123" s="210"/>
      <c r="M123" s="16"/>
      <c r="N123" s="190">
        <v>43382</v>
      </c>
      <c r="O123" s="190">
        <v>43018</v>
      </c>
      <c r="P123" s="190">
        <v>42646</v>
      </c>
      <c r="Q123" s="190">
        <v>42292</v>
      </c>
      <c r="R123" s="190">
        <v>41914</v>
      </c>
      <c r="S123" s="190">
        <v>41554</v>
      </c>
      <c r="T123" s="190">
        <v>41184</v>
      </c>
      <c r="U123" s="17">
        <v>10</v>
      </c>
      <c r="V123" s="190">
        <v>40455</v>
      </c>
      <c r="W123" s="17">
        <f>+W$3</f>
        <v>10</v>
      </c>
      <c r="X123" s="17">
        <f>+X$3</f>
        <v>10</v>
      </c>
      <c r="Y123" s="17">
        <f>+Y$3</f>
        <v>10</v>
      </c>
      <c r="Z123" s="17">
        <f t="shared" ref="Z123:BQ123" si="44">+Z$3</f>
        <v>10</v>
      </c>
      <c r="AA123" s="77">
        <f t="shared" si="44"/>
        <v>10</v>
      </c>
      <c r="AB123" s="77">
        <f t="shared" si="44"/>
        <v>10</v>
      </c>
      <c r="AC123">
        <f t="shared" si="44"/>
        <v>10</v>
      </c>
      <c r="AD123">
        <f t="shared" si="44"/>
        <v>10</v>
      </c>
      <c r="AE123">
        <f t="shared" si="44"/>
        <v>10</v>
      </c>
      <c r="AF123">
        <f t="shared" si="44"/>
        <v>10</v>
      </c>
      <c r="AG123">
        <f t="shared" si="44"/>
        <v>10</v>
      </c>
      <c r="AH123">
        <f t="shared" si="44"/>
        <v>10</v>
      </c>
      <c r="AI123">
        <f t="shared" si="44"/>
        <v>10</v>
      </c>
      <c r="AJ123">
        <f t="shared" si="44"/>
        <v>10</v>
      </c>
      <c r="AK123">
        <f t="shared" si="44"/>
        <v>10</v>
      </c>
      <c r="AL123">
        <f t="shared" si="44"/>
        <v>10</v>
      </c>
      <c r="AM123">
        <f t="shared" si="44"/>
        <v>10</v>
      </c>
      <c r="AN123">
        <f t="shared" si="44"/>
        <v>10</v>
      </c>
      <c r="AO123">
        <f t="shared" si="44"/>
        <v>10</v>
      </c>
      <c r="AP123">
        <f t="shared" si="44"/>
        <v>10</v>
      </c>
      <c r="AQ123">
        <f t="shared" si="44"/>
        <v>10</v>
      </c>
      <c r="AR123">
        <f t="shared" si="44"/>
        <v>10</v>
      </c>
      <c r="AS123">
        <f t="shared" si="44"/>
        <v>10</v>
      </c>
      <c r="AT123">
        <f t="shared" si="44"/>
        <v>10</v>
      </c>
      <c r="AU123">
        <f t="shared" si="44"/>
        <v>10</v>
      </c>
      <c r="AV123">
        <f t="shared" si="44"/>
        <v>10</v>
      </c>
      <c r="AW123">
        <f t="shared" si="44"/>
        <v>10</v>
      </c>
      <c r="AX123">
        <f t="shared" si="44"/>
        <v>10</v>
      </c>
      <c r="AY123">
        <f t="shared" si="44"/>
        <v>10</v>
      </c>
      <c r="AZ123">
        <f t="shared" si="44"/>
        <v>10</v>
      </c>
      <c r="BA123">
        <f t="shared" si="44"/>
        <v>10</v>
      </c>
      <c r="BB123">
        <f t="shared" si="44"/>
        <v>10</v>
      </c>
      <c r="BC123">
        <f t="shared" si="44"/>
        <v>10</v>
      </c>
      <c r="BD123">
        <f t="shared" si="44"/>
        <v>10</v>
      </c>
      <c r="BE123">
        <f t="shared" si="44"/>
        <v>10</v>
      </c>
      <c r="BF123">
        <f t="shared" si="44"/>
        <v>10</v>
      </c>
      <c r="BG123">
        <f t="shared" si="44"/>
        <v>10</v>
      </c>
      <c r="BH123">
        <f t="shared" si="44"/>
        <v>10</v>
      </c>
      <c r="BI123">
        <f t="shared" si="44"/>
        <v>10</v>
      </c>
      <c r="BJ123">
        <f t="shared" si="44"/>
        <v>10</v>
      </c>
      <c r="BK123">
        <f t="shared" si="44"/>
        <v>10</v>
      </c>
      <c r="BL123">
        <f t="shared" si="44"/>
        <v>10</v>
      </c>
      <c r="BM123">
        <f t="shared" si="44"/>
        <v>10</v>
      </c>
      <c r="BN123">
        <f t="shared" si="44"/>
        <v>10</v>
      </c>
      <c r="BO123">
        <f t="shared" si="44"/>
        <v>10</v>
      </c>
      <c r="BP123">
        <f t="shared" si="44"/>
        <v>10</v>
      </c>
      <c r="BQ123">
        <f t="shared" si="44"/>
        <v>10</v>
      </c>
      <c r="BR123" s="16"/>
    </row>
    <row r="124" spans="1:70">
      <c r="A124" s="317"/>
      <c r="B124" s="312" t="s">
        <v>20</v>
      </c>
      <c r="C124" s="313"/>
      <c r="D124" s="211">
        <f>+入力シート①!H$2</f>
        <v>43739</v>
      </c>
      <c r="E124" s="208"/>
      <c r="F124" s="209"/>
      <c r="G124" s="209"/>
      <c r="H124" s="209"/>
      <c r="I124" s="209"/>
      <c r="J124" s="209"/>
      <c r="K124" s="210"/>
      <c r="M124" s="16"/>
      <c r="N124" s="191">
        <v>43382</v>
      </c>
      <c r="O124" s="191">
        <v>43018</v>
      </c>
      <c r="P124" s="191">
        <v>42646</v>
      </c>
      <c r="Q124" s="191">
        <v>42292</v>
      </c>
      <c r="R124" s="191">
        <v>41914</v>
      </c>
      <c r="S124" s="191">
        <v>41554</v>
      </c>
      <c r="T124" s="191">
        <v>41184</v>
      </c>
      <c r="U124" s="17">
        <v>18</v>
      </c>
      <c r="V124" s="79">
        <v>40455</v>
      </c>
      <c r="W124" s="79">
        <v>40087</v>
      </c>
      <c r="X124" s="79">
        <v>39731</v>
      </c>
      <c r="Y124" s="17">
        <v>23</v>
      </c>
      <c r="Z124" s="17">
        <v>3</v>
      </c>
      <c r="AA124" s="77">
        <v>3</v>
      </c>
      <c r="AB124" s="77">
        <v>12</v>
      </c>
      <c r="AC124">
        <v>24</v>
      </c>
      <c r="AD124">
        <v>3</v>
      </c>
      <c r="AH124">
        <v>19</v>
      </c>
      <c r="AI124">
        <v>21</v>
      </c>
      <c r="AJ124">
        <v>17</v>
      </c>
      <c r="AK124">
        <v>4</v>
      </c>
      <c r="AP124">
        <v>5</v>
      </c>
      <c r="AQ124">
        <v>2</v>
      </c>
      <c r="AS124">
        <v>16</v>
      </c>
      <c r="AW124">
        <v>5</v>
      </c>
      <c r="AZ124">
        <v>4</v>
      </c>
      <c r="BC124">
        <v>22</v>
      </c>
      <c r="BF124">
        <v>6</v>
      </c>
      <c r="BI124">
        <v>4</v>
      </c>
      <c r="BK124">
        <v>22</v>
      </c>
      <c r="BM124">
        <v>14</v>
      </c>
      <c r="BN124">
        <v>5</v>
      </c>
      <c r="BP124">
        <v>30</v>
      </c>
      <c r="BR124" s="16"/>
    </row>
    <row r="125" spans="1:70">
      <c r="A125" s="317"/>
      <c r="B125" s="312" t="s">
        <v>62</v>
      </c>
      <c r="C125" s="313"/>
      <c r="D125" s="198">
        <f>+入力シート①!H$3</f>
        <v>35</v>
      </c>
      <c r="E125" s="208"/>
      <c r="F125" s="209"/>
      <c r="G125" s="209"/>
      <c r="H125" s="209"/>
      <c r="I125" s="209"/>
      <c r="J125" s="209"/>
      <c r="K125" s="210"/>
      <c r="M125" s="16"/>
      <c r="N125" s="17">
        <v>35</v>
      </c>
      <c r="O125" s="17">
        <v>35</v>
      </c>
      <c r="P125" s="17">
        <v>35</v>
      </c>
      <c r="Q125" s="17">
        <v>35</v>
      </c>
      <c r="R125" s="17">
        <v>35</v>
      </c>
      <c r="S125" s="17">
        <v>35</v>
      </c>
      <c r="T125" s="17">
        <v>35</v>
      </c>
      <c r="U125" s="17">
        <v>35</v>
      </c>
      <c r="V125" s="17">
        <v>35</v>
      </c>
      <c r="W125" s="17">
        <f>+$A$122</f>
        <v>35</v>
      </c>
      <c r="X125" s="17">
        <f>+$A$122</f>
        <v>35</v>
      </c>
      <c r="Y125" s="17">
        <f>+$A$122</f>
        <v>35</v>
      </c>
      <c r="Z125" s="17">
        <f t="shared" ref="Z125:BQ125" si="45">+$A$122</f>
        <v>35</v>
      </c>
      <c r="AA125" s="77">
        <f t="shared" si="45"/>
        <v>35</v>
      </c>
      <c r="AB125" s="77">
        <f t="shared" si="45"/>
        <v>35</v>
      </c>
      <c r="AC125">
        <f t="shared" si="45"/>
        <v>35</v>
      </c>
      <c r="AD125">
        <f t="shared" si="45"/>
        <v>35</v>
      </c>
      <c r="AE125">
        <f t="shared" si="45"/>
        <v>35</v>
      </c>
      <c r="AF125">
        <f t="shared" si="45"/>
        <v>35</v>
      </c>
      <c r="AG125">
        <f t="shared" si="45"/>
        <v>35</v>
      </c>
      <c r="AH125">
        <f t="shared" si="45"/>
        <v>35</v>
      </c>
      <c r="AI125">
        <f t="shared" si="45"/>
        <v>35</v>
      </c>
      <c r="AJ125">
        <f t="shared" si="45"/>
        <v>35</v>
      </c>
      <c r="AK125">
        <f t="shared" si="45"/>
        <v>35</v>
      </c>
      <c r="AL125">
        <f t="shared" si="45"/>
        <v>35</v>
      </c>
      <c r="AM125">
        <f t="shared" si="45"/>
        <v>35</v>
      </c>
      <c r="AN125">
        <f t="shared" si="45"/>
        <v>35</v>
      </c>
      <c r="AO125">
        <f t="shared" si="45"/>
        <v>35</v>
      </c>
      <c r="AP125">
        <f t="shared" si="45"/>
        <v>35</v>
      </c>
      <c r="AQ125">
        <f t="shared" si="45"/>
        <v>35</v>
      </c>
      <c r="AR125">
        <f t="shared" si="45"/>
        <v>35</v>
      </c>
      <c r="AS125">
        <f t="shared" si="45"/>
        <v>35</v>
      </c>
      <c r="AT125">
        <f t="shared" si="45"/>
        <v>35</v>
      </c>
      <c r="AU125">
        <f t="shared" si="45"/>
        <v>35</v>
      </c>
      <c r="AV125">
        <f t="shared" si="45"/>
        <v>35</v>
      </c>
      <c r="AW125">
        <f t="shared" si="45"/>
        <v>35</v>
      </c>
      <c r="AX125">
        <f t="shared" si="45"/>
        <v>35</v>
      </c>
      <c r="AY125">
        <f t="shared" si="45"/>
        <v>35</v>
      </c>
      <c r="AZ125">
        <f t="shared" si="45"/>
        <v>35</v>
      </c>
      <c r="BA125">
        <f t="shared" si="45"/>
        <v>35</v>
      </c>
      <c r="BB125">
        <f t="shared" si="45"/>
        <v>35</v>
      </c>
      <c r="BC125">
        <f t="shared" si="45"/>
        <v>35</v>
      </c>
      <c r="BD125">
        <f t="shared" si="45"/>
        <v>35</v>
      </c>
      <c r="BE125">
        <f t="shared" si="45"/>
        <v>35</v>
      </c>
      <c r="BF125">
        <f t="shared" si="45"/>
        <v>35</v>
      </c>
      <c r="BG125">
        <f t="shared" si="45"/>
        <v>35</v>
      </c>
      <c r="BH125">
        <f t="shared" si="45"/>
        <v>35</v>
      </c>
      <c r="BI125">
        <f t="shared" si="45"/>
        <v>35</v>
      </c>
      <c r="BJ125">
        <f t="shared" si="45"/>
        <v>35</v>
      </c>
      <c r="BK125">
        <f t="shared" si="45"/>
        <v>35</v>
      </c>
      <c r="BL125">
        <f t="shared" si="45"/>
        <v>35</v>
      </c>
      <c r="BM125">
        <f t="shared" si="45"/>
        <v>35</v>
      </c>
      <c r="BN125">
        <f t="shared" si="45"/>
        <v>35</v>
      </c>
      <c r="BO125">
        <f t="shared" si="45"/>
        <v>35</v>
      </c>
      <c r="BP125">
        <f t="shared" si="45"/>
        <v>35</v>
      </c>
      <c r="BQ125">
        <f t="shared" si="45"/>
        <v>35</v>
      </c>
      <c r="BR125" s="16"/>
    </row>
    <row r="126" spans="1:70" ht="16.5" thickBot="1">
      <c r="A126" s="317"/>
      <c r="B126" s="312" t="s">
        <v>21</v>
      </c>
      <c r="C126" s="313"/>
      <c r="D126" s="212">
        <f>+入力シート①!H$4</f>
        <v>0.22222222222222221</v>
      </c>
      <c r="E126" s="213"/>
      <c r="F126" s="214"/>
      <c r="G126" s="214"/>
      <c r="H126" s="214"/>
      <c r="I126" s="214"/>
      <c r="J126" s="214"/>
      <c r="K126" s="215"/>
      <c r="M126" s="16"/>
      <c r="N126" s="166">
        <v>0.41319444444444442</v>
      </c>
      <c r="O126" s="166">
        <v>0.29166666666666669</v>
      </c>
      <c r="P126" s="166">
        <v>0.25</v>
      </c>
      <c r="Q126" s="166">
        <v>0.27430555555555552</v>
      </c>
      <c r="R126" s="166">
        <v>0.25</v>
      </c>
      <c r="S126" s="166">
        <v>0.3888888888888889</v>
      </c>
      <c r="T126" s="166">
        <v>0.25347222222222221</v>
      </c>
      <c r="U126" s="166">
        <v>0.26041666666666669</v>
      </c>
      <c r="V126" s="84">
        <v>0.24305555555555555</v>
      </c>
      <c r="W126" s="84">
        <v>0.24305555555555555</v>
      </c>
      <c r="X126" s="84">
        <v>0.22222222222222221</v>
      </c>
      <c r="Y126" s="166">
        <v>0.22222222222222221</v>
      </c>
      <c r="Z126" s="166"/>
      <c r="BR126" s="16"/>
    </row>
    <row r="127" spans="1:70">
      <c r="A127" s="317"/>
      <c r="B127" s="314" t="s">
        <v>22</v>
      </c>
      <c r="C127" s="216">
        <v>0</v>
      </c>
      <c r="D127" s="198">
        <f>+入力シート①!H$5</f>
        <v>26.67</v>
      </c>
      <c r="E127" s="198">
        <f t="shared" ref="E127:E142" si="46">+COUNT($M127:$BR127)</f>
        <v>33</v>
      </c>
      <c r="F127" s="201">
        <f t="shared" ref="F127:F142" si="47">+AVERAGE($M127:$BR127)</f>
        <v>25.627272727272729</v>
      </c>
      <c r="G127" s="201">
        <f t="shared" ref="G127:G142" si="48">+STDEV($M127:$BR127)</f>
        <v>1.5936774938943745</v>
      </c>
      <c r="H127" s="201">
        <f t="shared" ref="H127:H142" si="49">+MAX($M127:$BR127)</f>
        <v>27.4</v>
      </c>
      <c r="I127" s="201">
        <f t="shared" ref="I127:I142" si="50">+MIN($M127:$BR127)</f>
        <v>21</v>
      </c>
      <c r="J127" s="201">
        <f t="shared" ref="J127:J138" si="51">+D127-F127</f>
        <v>1.0427272727272729</v>
      </c>
      <c r="K127" s="201">
        <f t="shared" ref="K127:K138" si="52">+J127/G127</f>
        <v>0.6542900158420526</v>
      </c>
      <c r="M127" s="16"/>
      <c r="N127" s="17">
        <v>26.83</v>
      </c>
      <c r="O127" s="17">
        <v>26.76</v>
      </c>
      <c r="P127" s="17">
        <v>25.95</v>
      </c>
      <c r="Q127" s="17">
        <v>23.53</v>
      </c>
      <c r="R127" s="17">
        <v>26.25</v>
      </c>
      <c r="S127" s="17">
        <v>21.72</v>
      </c>
      <c r="T127" s="17">
        <v>26.26</v>
      </c>
      <c r="U127" s="17">
        <v>25.9</v>
      </c>
      <c r="V127">
        <v>27.1</v>
      </c>
      <c r="W127">
        <v>27.2</v>
      </c>
      <c r="X127">
        <v>26.6</v>
      </c>
      <c r="Y127" s="17">
        <v>26.2</v>
      </c>
      <c r="Z127" s="17">
        <v>27</v>
      </c>
      <c r="AA127" s="77">
        <v>26.6</v>
      </c>
      <c r="AB127" s="77">
        <v>27</v>
      </c>
      <c r="AC127">
        <v>24.9</v>
      </c>
      <c r="AD127">
        <v>26.3</v>
      </c>
      <c r="AH127">
        <v>27.4</v>
      </c>
      <c r="AI127">
        <v>25.4</v>
      </c>
      <c r="AJ127">
        <v>25.4</v>
      </c>
      <c r="AK127">
        <v>26.6</v>
      </c>
      <c r="AP127">
        <v>26.7</v>
      </c>
      <c r="AQ127">
        <v>27</v>
      </c>
      <c r="AS127">
        <v>25.5</v>
      </c>
      <c r="AW127">
        <v>24.2</v>
      </c>
      <c r="AZ127">
        <v>26.8</v>
      </c>
      <c r="BC127">
        <v>25</v>
      </c>
      <c r="BF127">
        <v>24.3</v>
      </c>
      <c r="BI127">
        <v>26.6</v>
      </c>
      <c r="BK127">
        <v>23.4</v>
      </c>
      <c r="BM127">
        <v>25.1</v>
      </c>
      <c r="BN127">
        <v>21</v>
      </c>
      <c r="BP127">
        <v>23.2</v>
      </c>
      <c r="BR127" s="16"/>
    </row>
    <row r="128" spans="1:70">
      <c r="A128" s="317"/>
      <c r="B128" s="314"/>
      <c r="C128" s="216">
        <v>10</v>
      </c>
      <c r="D128" s="198">
        <f>+入力シート①!H$6</f>
        <v>26.69</v>
      </c>
      <c r="E128" s="198">
        <f t="shared" si="46"/>
        <v>25</v>
      </c>
      <c r="F128" s="201">
        <f t="shared" si="47"/>
        <v>25.741192000000002</v>
      </c>
      <c r="G128" s="201">
        <f t="shared" si="48"/>
        <v>1.5769596871617657</v>
      </c>
      <c r="H128" s="201">
        <f t="shared" si="49"/>
        <v>27.48</v>
      </c>
      <c r="I128" s="201">
        <f t="shared" si="50"/>
        <v>20.9</v>
      </c>
      <c r="J128" s="201">
        <f t="shared" si="51"/>
        <v>0.94880799999999965</v>
      </c>
      <c r="K128" s="201">
        <f t="shared" si="52"/>
        <v>0.60166915345038252</v>
      </c>
      <c r="M128" s="16"/>
      <c r="N128" s="17">
        <v>26.71</v>
      </c>
      <c r="O128" s="17">
        <v>26.75</v>
      </c>
      <c r="P128" s="17">
        <v>26.84</v>
      </c>
      <c r="Q128" s="17">
        <v>23.43</v>
      </c>
      <c r="R128" s="17">
        <v>26.26</v>
      </c>
      <c r="S128" s="17">
        <v>20.9</v>
      </c>
      <c r="T128" s="17">
        <v>26.26</v>
      </c>
      <c r="U128" s="17">
        <v>25.9</v>
      </c>
      <c r="V128">
        <v>27.17</v>
      </c>
      <c r="X128">
        <v>26.84</v>
      </c>
      <c r="Y128" s="17">
        <v>26.2898</v>
      </c>
      <c r="Z128" s="17">
        <v>27.13</v>
      </c>
      <c r="AA128" s="77">
        <v>26.63</v>
      </c>
      <c r="AB128" s="77">
        <v>27</v>
      </c>
      <c r="AD128">
        <v>26.32</v>
      </c>
      <c r="AH128">
        <v>27.2</v>
      </c>
      <c r="AJ128">
        <v>25.3</v>
      </c>
      <c r="AW128">
        <v>24.53</v>
      </c>
      <c r="AZ128">
        <v>26.59</v>
      </c>
      <c r="BC128">
        <v>24.43</v>
      </c>
      <c r="BF128">
        <v>24.74</v>
      </c>
      <c r="BI128">
        <v>27.48</v>
      </c>
      <c r="BK128">
        <v>23.83</v>
      </c>
      <c r="BM128">
        <v>25.5</v>
      </c>
      <c r="BP128">
        <v>23.5</v>
      </c>
      <c r="BR128" s="16"/>
    </row>
    <row r="129" spans="1:70">
      <c r="A129" s="317"/>
      <c r="B129" s="314"/>
      <c r="C129" s="216">
        <v>20</v>
      </c>
      <c r="D129" s="198">
        <f>+入力シート①!H$7</f>
        <v>25.95</v>
      </c>
      <c r="E129" s="198">
        <f t="shared" si="46"/>
        <v>26</v>
      </c>
      <c r="F129" s="201">
        <f t="shared" si="47"/>
        <v>25.306846153846156</v>
      </c>
      <c r="G129" s="201">
        <f t="shared" si="48"/>
        <v>2.1391529668035929</v>
      </c>
      <c r="H129" s="201">
        <f t="shared" si="49"/>
        <v>27.67</v>
      </c>
      <c r="I129" s="201">
        <f t="shared" si="50"/>
        <v>19.05</v>
      </c>
      <c r="J129" s="201">
        <f t="shared" si="51"/>
        <v>0.64315384615384374</v>
      </c>
      <c r="K129" s="201">
        <f t="shared" si="52"/>
        <v>0.30065818393290017</v>
      </c>
      <c r="M129" s="16"/>
      <c r="N129" s="17">
        <v>26.65</v>
      </c>
      <c r="O129" s="17">
        <v>26.67</v>
      </c>
      <c r="P129" s="17">
        <v>27.67</v>
      </c>
      <c r="Q129" s="17">
        <v>23.12</v>
      </c>
      <c r="R129" s="17">
        <v>26.28</v>
      </c>
      <c r="S129" s="17">
        <v>19.05</v>
      </c>
      <c r="T129" s="17">
        <v>25.99</v>
      </c>
      <c r="U129" s="17">
        <v>25.88</v>
      </c>
      <c r="V129">
        <v>26.93</v>
      </c>
      <c r="X129">
        <v>26.82</v>
      </c>
      <c r="Y129" s="17">
        <v>26.297999999999998</v>
      </c>
      <c r="Z129" s="17">
        <v>27.18</v>
      </c>
      <c r="AA129" s="77">
        <v>26.63</v>
      </c>
      <c r="AB129" s="77">
        <v>26.99</v>
      </c>
      <c r="AD129">
        <v>26.33</v>
      </c>
      <c r="AH129">
        <v>27.1</v>
      </c>
      <c r="AJ129">
        <v>25.3</v>
      </c>
      <c r="AW129">
        <v>24.41</v>
      </c>
      <c r="AZ129">
        <v>26.59</v>
      </c>
      <c r="BC129">
        <v>23.86</v>
      </c>
      <c r="BF129">
        <v>24.72</v>
      </c>
      <c r="BI129">
        <v>25.22</v>
      </c>
      <c r="BK129">
        <v>23.39</v>
      </c>
      <c r="BM129">
        <v>25.51</v>
      </c>
      <c r="BN129">
        <v>19.89</v>
      </c>
      <c r="BP129">
        <v>23.5</v>
      </c>
      <c r="BR129" s="16"/>
    </row>
    <row r="130" spans="1:70">
      <c r="A130" s="317"/>
      <c r="B130" s="314"/>
      <c r="C130" s="216">
        <v>30</v>
      </c>
      <c r="D130" s="198">
        <f>+入力シート①!H$8</f>
        <v>25.84</v>
      </c>
      <c r="E130" s="198">
        <f t="shared" si="46"/>
        <v>26</v>
      </c>
      <c r="F130" s="201">
        <f t="shared" si="47"/>
        <v>24.94421538461539</v>
      </c>
      <c r="G130" s="201">
        <f t="shared" si="48"/>
        <v>2.4383236057082018</v>
      </c>
      <c r="H130" s="201">
        <f t="shared" si="49"/>
        <v>27.16</v>
      </c>
      <c r="I130" s="201">
        <f t="shared" si="50"/>
        <v>17.829999999999998</v>
      </c>
      <c r="J130" s="201">
        <f t="shared" si="51"/>
        <v>0.89578461538460985</v>
      </c>
      <c r="K130" s="201">
        <f t="shared" si="52"/>
        <v>0.367377247748226</v>
      </c>
      <c r="M130" s="16"/>
      <c r="N130" s="17">
        <v>26.62</v>
      </c>
      <c r="O130" s="17">
        <v>26.18</v>
      </c>
      <c r="P130" s="17">
        <v>26.16</v>
      </c>
      <c r="Q130" s="17">
        <v>23.05</v>
      </c>
      <c r="R130" s="17">
        <v>26.26</v>
      </c>
      <c r="S130" s="17">
        <v>17.829999999999998</v>
      </c>
      <c r="T130" s="17">
        <v>25.9</v>
      </c>
      <c r="U130" s="17">
        <v>25.74</v>
      </c>
      <c r="V130">
        <v>26.94</v>
      </c>
      <c r="X130">
        <v>26.92</v>
      </c>
      <c r="Y130" s="17">
        <v>26.299600000000002</v>
      </c>
      <c r="Z130" s="17">
        <v>27.16</v>
      </c>
      <c r="AA130" s="77">
        <v>26.63</v>
      </c>
      <c r="AB130" s="77">
        <v>26.93</v>
      </c>
      <c r="AD130">
        <v>26.33</v>
      </c>
      <c r="AH130">
        <v>27.1</v>
      </c>
      <c r="AJ130">
        <v>25.3</v>
      </c>
      <c r="AW130">
        <v>24.04</v>
      </c>
      <c r="AZ130">
        <v>26.54</v>
      </c>
      <c r="BC130">
        <v>23.74</v>
      </c>
      <c r="BF130">
        <v>24.32</v>
      </c>
      <c r="BI130">
        <v>23.11</v>
      </c>
      <c r="BK130">
        <v>21.12</v>
      </c>
      <c r="BM130">
        <v>25.51</v>
      </c>
      <c r="BN130">
        <v>19.32</v>
      </c>
      <c r="BP130">
        <v>23.5</v>
      </c>
      <c r="BR130" s="16"/>
    </row>
    <row r="131" spans="1:70">
      <c r="A131" s="317"/>
      <c r="B131" s="314"/>
      <c r="C131" s="216">
        <v>50</v>
      </c>
      <c r="D131" s="198">
        <f>+入力シート①!H$9</f>
        <v>25.54</v>
      </c>
      <c r="E131" s="198">
        <f t="shared" si="46"/>
        <v>26</v>
      </c>
      <c r="F131" s="201">
        <f t="shared" si="47"/>
        <v>24.097215384615385</v>
      </c>
      <c r="G131" s="201">
        <f t="shared" si="48"/>
        <v>2.9536555801504489</v>
      </c>
      <c r="H131" s="201">
        <f t="shared" si="49"/>
        <v>26.99</v>
      </c>
      <c r="I131" s="201">
        <f t="shared" si="50"/>
        <v>16.62</v>
      </c>
      <c r="J131" s="201">
        <f t="shared" si="51"/>
        <v>1.442784615384614</v>
      </c>
      <c r="K131" s="201">
        <f t="shared" si="52"/>
        <v>0.4884742232915063</v>
      </c>
      <c r="M131" s="16"/>
      <c r="N131" s="17">
        <v>26.5</v>
      </c>
      <c r="O131" s="17">
        <v>25.05</v>
      </c>
      <c r="P131" s="17">
        <v>20.13</v>
      </c>
      <c r="Q131" s="17">
        <v>22.34</v>
      </c>
      <c r="R131" s="17">
        <v>26.26</v>
      </c>
      <c r="S131" s="17">
        <v>16.62</v>
      </c>
      <c r="T131" s="17">
        <v>25.48</v>
      </c>
      <c r="U131" s="17">
        <v>25.12</v>
      </c>
      <c r="V131">
        <v>26.63</v>
      </c>
      <c r="X131">
        <v>26.82</v>
      </c>
      <c r="Y131" s="17">
        <v>25.9876</v>
      </c>
      <c r="Z131" s="17">
        <v>24.89</v>
      </c>
      <c r="AA131" s="77">
        <v>26.63</v>
      </c>
      <c r="AB131" s="77">
        <v>26.84</v>
      </c>
      <c r="AD131">
        <v>26.33</v>
      </c>
      <c r="AH131">
        <v>26.99</v>
      </c>
      <c r="AJ131">
        <v>25.32</v>
      </c>
      <c r="AW131">
        <v>23.03</v>
      </c>
      <c r="AZ131">
        <v>26.52</v>
      </c>
      <c r="BC131">
        <v>23.32</v>
      </c>
      <c r="BF131">
        <v>22.56</v>
      </c>
      <c r="BI131">
        <v>21.39</v>
      </c>
      <c r="BK131">
        <v>19.350000000000001</v>
      </c>
      <c r="BM131">
        <v>25.21</v>
      </c>
      <c r="BN131">
        <v>17.71</v>
      </c>
      <c r="BP131">
        <v>23.5</v>
      </c>
      <c r="BR131" s="16"/>
    </row>
    <row r="132" spans="1:70">
      <c r="A132" s="317"/>
      <c r="B132" s="314"/>
      <c r="C132" s="216">
        <v>75</v>
      </c>
      <c r="D132" s="198">
        <f>+入力シート①!H$10</f>
        <v>24.06</v>
      </c>
      <c r="E132" s="198">
        <f t="shared" si="46"/>
        <v>26</v>
      </c>
      <c r="F132" s="201">
        <f t="shared" si="47"/>
        <v>22.624446153846154</v>
      </c>
      <c r="G132" s="201">
        <f t="shared" si="48"/>
        <v>3.7076632068439777</v>
      </c>
      <c r="H132" s="201">
        <f t="shared" si="49"/>
        <v>26.71</v>
      </c>
      <c r="I132" s="201">
        <f t="shared" si="50"/>
        <v>13.93</v>
      </c>
      <c r="J132" s="201">
        <f t="shared" si="51"/>
        <v>1.4355538461538444</v>
      </c>
      <c r="K132" s="201">
        <f t="shared" si="52"/>
        <v>0.38718561154744441</v>
      </c>
      <c r="M132" s="16"/>
      <c r="N132" s="17">
        <v>25.9</v>
      </c>
      <c r="O132" s="17">
        <v>22.57</v>
      </c>
      <c r="P132" s="17">
        <v>17.54</v>
      </c>
      <c r="Q132" s="17">
        <v>15.25</v>
      </c>
      <c r="R132" s="17">
        <v>24.72</v>
      </c>
      <c r="S132" s="17">
        <v>13.93</v>
      </c>
      <c r="T132" s="17">
        <v>22.21</v>
      </c>
      <c r="U132" s="17">
        <v>22.83</v>
      </c>
      <c r="V132">
        <v>25.67</v>
      </c>
      <c r="X132">
        <v>26.71</v>
      </c>
      <c r="Y132" s="17">
        <v>25.7456</v>
      </c>
      <c r="Z132" s="17">
        <v>22.46</v>
      </c>
      <c r="AA132" s="77">
        <v>26.61</v>
      </c>
      <c r="AB132" s="77">
        <v>26.5</v>
      </c>
      <c r="AD132">
        <v>26.1</v>
      </c>
      <c r="AH132">
        <v>26.38</v>
      </c>
      <c r="AJ132">
        <v>25.25</v>
      </c>
      <c r="AW132">
        <v>21.78</v>
      </c>
      <c r="AZ132">
        <v>24.62</v>
      </c>
      <c r="BC132">
        <v>22.91</v>
      </c>
      <c r="BF132">
        <v>21.37</v>
      </c>
      <c r="BI132">
        <v>19.66</v>
      </c>
      <c r="BK132">
        <v>19.05</v>
      </c>
      <c r="BM132">
        <v>23.67</v>
      </c>
      <c r="BN132">
        <v>16.010000000000002</v>
      </c>
      <c r="BP132">
        <v>22.79</v>
      </c>
      <c r="BR132" s="16"/>
    </row>
    <row r="133" spans="1:70">
      <c r="A133" s="317"/>
      <c r="B133" s="314"/>
      <c r="C133" s="216">
        <v>100</v>
      </c>
      <c r="D133" s="198">
        <f>+入力シート①!H$11</f>
        <v>23.32</v>
      </c>
      <c r="E133" s="198">
        <f t="shared" si="46"/>
        <v>27</v>
      </c>
      <c r="F133" s="201">
        <f t="shared" si="47"/>
        <v>21.077600000000004</v>
      </c>
      <c r="G133" s="201">
        <f t="shared" si="48"/>
        <v>3.7193957507596664</v>
      </c>
      <c r="H133" s="201">
        <f t="shared" si="49"/>
        <v>26.48</v>
      </c>
      <c r="I133" s="201">
        <f t="shared" si="50"/>
        <v>12.83</v>
      </c>
      <c r="J133" s="201">
        <f t="shared" si="51"/>
        <v>2.2423999999999964</v>
      </c>
      <c r="K133" s="201">
        <f t="shared" si="52"/>
        <v>0.6028936284991987</v>
      </c>
      <c r="M133" s="16"/>
      <c r="N133" s="17">
        <v>25.45</v>
      </c>
      <c r="O133" s="17">
        <v>21.99</v>
      </c>
      <c r="P133" s="17">
        <v>16.91</v>
      </c>
      <c r="Q133" s="17">
        <v>13.44</v>
      </c>
      <c r="R133" s="17">
        <v>23.09</v>
      </c>
      <c r="S133" s="17">
        <v>12.83</v>
      </c>
      <c r="T133" s="17">
        <v>20.93</v>
      </c>
      <c r="U133" s="17">
        <v>21.98</v>
      </c>
      <c r="V133">
        <v>23.78</v>
      </c>
      <c r="W133">
        <v>21</v>
      </c>
      <c r="X133">
        <v>25.87</v>
      </c>
      <c r="Y133" s="17">
        <v>23.715199999999999</v>
      </c>
      <c r="Z133" s="17">
        <v>20.48</v>
      </c>
      <c r="AA133" s="77">
        <v>26.48</v>
      </c>
      <c r="AB133" s="77">
        <v>24</v>
      </c>
      <c r="AD133">
        <v>25.73</v>
      </c>
      <c r="AH133">
        <v>22.8</v>
      </c>
      <c r="AJ133">
        <v>24.99</v>
      </c>
      <c r="AW133">
        <v>17.489999999999998</v>
      </c>
      <c r="AZ133">
        <v>22.03</v>
      </c>
      <c r="BC133">
        <v>20.8</v>
      </c>
      <c r="BF133">
        <v>20.27</v>
      </c>
      <c r="BI133">
        <v>18.91</v>
      </c>
      <c r="BK133">
        <v>18.14</v>
      </c>
      <c r="BM133">
        <v>21.36</v>
      </c>
      <c r="BN133">
        <v>14.18</v>
      </c>
      <c r="BP133">
        <v>20.45</v>
      </c>
      <c r="BR133" s="16"/>
    </row>
    <row r="134" spans="1:70">
      <c r="A134" s="317"/>
      <c r="B134" s="314"/>
      <c r="C134" s="216">
        <v>150</v>
      </c>
      <c r="D134" s="198">
        <f>+入力シート①!H$12</f>
        <v>20.28</v>
      </c>
      <c r="E134" s="198">
        <f t="shared" si="46"/>
        <v>26</v>
      </c>
      <c r="F134" s="201">
        <f t="shared" si="47"/>
        <v>18.310230769230767</v>
      </c>
      <c r="G134" s="201">
        <f t="shared" si="48"/>
        <v>2.9207979362864878</v>
      </c>
      <c r="H134" s="201">
        <f t="shared" si="49"/>
        <v>22.32</v>
      </c>
      <c r="I134" s="201">
        <f t="shared" si="50"/>
        <v>9.93</v>
      </c>
      <c r="J134" s="201">
        <f t="shared" si="51"/>
        <v>1.9697692307692343</v>
      </c>
      <c r="K134" s="201">
        <f t="shared" si="52"/>
        <v>0.67439421477872086</v>
      </c>
      <c r="M134" s="16"/>
      <c r="N134" s="17">
        <v>17.59</v>
      </c>
      <c r="O134" s="17">
        <v>20.12</v>
      </c>
      <c r="P134" s="17">
        <v>15.78</v>
      </c>
      <c r="Q134" s="17">
        <v>11.99</v>
      </c>
      <c r="R134" s="17">
        <v>19.84</v>
      </c>
      <c r="S134" s="17">
        <v>9.93</v>
      </c>
      <c r="T134" s="17">
        <v>19.559999999999999</v>
      </c>
      <c r="U134" s="17">
        <v>19.41</v>
      </c>
      <c r="V134">
        <v>20.2</v>
      </c>
      <c r="X134">
        <v>20.170000000000002</v>
      </c>
      <c r="Y134" s="17">
        <v>21.655999999999999</v>
      </c>
      <c r="Z134" s="17">
        <v>18.03</v>
      </c>
      <c r="AA134" s="77">
        <v>20.51</v>
      </c>
      <c r="AB134" s="77">
        <v>20.6</v>
      </c>
      <c r="AD134">
        <v>19.97</v>
      </c>
      <c r="AH134">
        <v>20.079999999999998</v>
      </c>
      <c r="AJ134">
        <v>22.32</v>
      </c>
      <c r="AW134">
        <v>16.11</v>
      </c>
      <c r="AZ134">
        <v>19.489999999999998</v>
      </c>
      <c r="BC134">
        <v>19.3</v>
      </c>
      <c r="BF134">
        <v>18.149999999999999</v>
      </c>
      <c r="BI134">
        <v>18.579999999999998</v>
      </c>
      <c r="BK134">
        <v>15.5</v>
      </c>
      <c r="BM134">
        <v>18.809999999999999</v>
      </c>
      <c r="BN134">
        <v>13.64</v>
      </c>
      <c r="BP134">
        <v>18.73</v>
      </c>
      <c r="BR134" s="16"/>
    </row>
    <row r="135" spans="1:70">
      <c r="A135" s="317"/>
      <c r="B135" s="314"/>
      <c r="C135" s="216">
        <v>200</v>
      </c>
      <c r="D135" s="198">
        <f>+入力シート①!H$13</f>
        <v>18.03</v>
      </c>
      <c r="E135" s="198">
        <f t="shared" si="46"/>
        <v>26</v>
      </c>
      <c r="F135" s="201">
        <f t="shared" si="47"/>
        <v>16.461880769230774</v>
      </c>
      <c r="G135" s="201">
        <f t="shared" si="48"/>
        <v>2.900996568356347</v>
      </c>
      <c r="H135" s="201">
        <f t="shared" si="49"/>
        <v>19.768899999999999</v>
      </c>
      <c r="I135" s="201">
        <f t="shared" si="50"/>
        <v>8.7899999999999991</v>
      </c>
      <c r="J135" s="201">
        <f t="shared" si="51"/>
        <v>1.5681192307692271</v>
      </c>
      <c r="K135" s="201">
        <f t="shared" si="52"/>
        <v>0.54054501403898436</v>
      </c>
      <c r="M135" s="16"/>
      <c r="N135" s="17">
        <v>17.2</v>
      </c>
      <c r="O135" s="17">
        <v>18.25</v>
      </c>
      <c r="P135" s="17">
        <v>12.69</v>
      </c>
      <c r="Q135" s="17">
        <v>11.29</v>
      </c>
      <c r="R135" s="17">
        <v>18.350000000000001</v>
      </c>
      <c r="S135" s="17">
        <v>8.7899999999999991</v>
      </c>
      <c r="T135" s="17">
        <v>18.760000000000002</v>
      </c>
      <c r="U135" s="17">
        <v>18.600000000000001</v>
      </c>
      <c r="V135">
        <v>18.86</v>
      </c>
      <c r="W135">
        <v>13.9</v>
      </c>
      <c r="X135">
        <v>15.28</v>
      </c>
      <c r="Y135" s="17">
        <v>19.768899999999999</v>
      </c>
      <c r="Z135" s="17">
        <v>16.7</v>
      </c>
      <c r="AA135" s="77">
        <v>18.11</v>
      </c>
      <c r="AB135" s="77">
        <v>19.2</v>
      </c>
      <c r="AD135">
        <v>18.29</v>
      </c>
      <c r="AH135">
        <v>17.66</v>
      </c>
      <c r="AJ135">
        <v>19.27</v>
      </c>
      <c r="AW135">
        <v>13.74</v>
      </c>
      <c r="AZ135">
        <v>16.86</v>
      </c>
      <c r="BF135">
        <v>17.23</v>
      </c>
      <c r="BI135">
        <v>17.829999999999998</v>
      </c>
      <c r="BK135">
        <v>12.67</v>
      </c>
      <c r="BM135">
        <v>18.43</v>
      </c>
      <c r="BN135">
        <v>12.49</v>
      </c>
      <c r="BP135">
        <v>17.79</v>
      </c>
      <c r="BR135" s="16"/>
    </row>
    <row r="136" spans="1:70">
      <c r="A136" s="317"/>
      <c r="B136" s="314"/>
      <c r="C136" s="216">
        <v>300</v>
      </c>
      <c r="D136" s="198">
        <f>+入力シート①!H$14</f>
        <v>16.309999999999999</v>
      </c>
      <c r="E136" s="198">
        <f t="shared" si="46"/>
        <v>18</v>
      </c>
      <c r="F136" s="201">
        <f t="shared" si="47"/>
        <v>13.593466666666664</v>
      </c>
      <c r="G136" s="201">
        <f t="shared" si="48"/>
        <v>3.3560680551187083</v>
      </c>
      <c r="H136" s="201">
        <f t="shared" si="49"/>
        <v>17.79</v>
      </c>
      <c r="I136" s="201">
        <f t="shared" si="50"/>
        <v>7.24</v>
      </c>
      <c r="J136" s="201">
        <f t="shared" si="51"/>
        <v>2.7165333333333344</v>
      </c>
      <c r="K136" s="201">
        <f t="shared" si="52"/>
        <v>0.80943928690303246</v>
      </c>
      <c r="M136" s="16"/>
      <c r="N136" s="17">
        <v>12.53</v>
      </c>
      <c r="O136" s="17">
        <v>16.72</v>
      </c>
      <c r="P136" s="17">
        <v>9.83</v>
      </c>
      <c r="Q136" s="17">
        <v>8.26</v>
      </c>
      <c r="R136" s="17">
        <v>14.73</v>
      </c>
      <c r="S136" s="17">
        <v>7.24</v>
      </c>
      <c r="T136" s="17">
        <v>17.79</v>
      </c>
      <c r="U136" s="17">
        <v>17.12</v>
      </c>
      <c r="V136">
        <v>15.19</v>
      </c>
      <c r="W136">
        <v>8.9</v>
      </c>
      <c r="X136">
        <v>11.73</v>
      </c>
      <c r="Y136" s="17">
        <v>14.1524</v>
      </c>
      <c r="Z136" s="17">
        <v>12.76</v>
      </c>
      <c r="AA136" s="77">
        <v>12.51</v>
      </c>
      <c r="AB136" s="77">
        <v>17.399999999999999</v>
      </c>
      <c r="AD136">
        <v>16.7</v>
      </c>
      <c r="AH136">
        <v>14.12</v>
      </c>
      <c r="AJ136">
        <v>17</v>
      </c>
      <c r="BR136" s="16"/>
    </row>
    <row r="137" spans="1:70">
      <c r="A137" s="317"/>
      <c r="B137" s="314"/>
      <c r="C137" s="216">
        <v>400</v>
      </c>
      <c r="D137" s="198">
        <f>+入力シート①!H$15</f>
        <v>13.71</v>
      </c>
      <c r="E137" s="198">
        <f t="shared" si="46"/>
        <v>17</v>
      </c>
      <c r="F137" s="201">
        <f t="shared" si="47"/>
        <v>11.029929411764703</v>
      </c>
      <c r="G137" s="201">
        <f t="shared" si="48"/>
        <v>3.391957411982923</v>
      </c>
      <c r="H137" s="201">
        <f t="shared" si="49"/>
        <v>16.3</v>
      </c>
      <c r="I137" s="201">
        <f t="shared" si="50"/>
        <v>5.39</v>
      </c>
      <c r="J137" s="201">
        <f t="shared" si="51"/>
        <v>2.6800705882352975</v>
      </c>
      <c r="K137" s="201">
        <f t="shared" si="52"/>
        <v>0.7901250701931839</v>
      </c>
      <c r="M137" s="16"/>
      <c r="N137" s="17">
        <v>10.75</v>
      </c>
      <c r="O137" s="17">
        <v>15.19</v>
      </c>
      <c r="P137" s="17">
        <v>8.1199999999999992</v>
      </c>
      <c r="Q137" s="17">
        <v>6.19</v>
      </c>
      <c r="R137" s="17">
        <v>10.44</v>
      </c>
      <c r="S137" s="17">
        <v>5.39</v>
      </c>
      <c r="T137" s="17">
        <v>16.3</v>
      </c>
      <c r="U137" s="17">
        <v>14.44</v>
      </c>
      <c r="V137">
        <v>11.79</v>
      </c>
      <c r="W137">
        <v>7.7</v>
      </c>
      <c r="X137">
        <v>8.0399999999999991</v>
      </c>
      <c r="Y137" s="17">
        <v>13.5288</v>
      </c>
      <c r="Z137" s="17">
        <v>8.06</v>
      </c>
      <c r="AA137" s="77">
        <v>10.11</v>
      </c>
      <c r="AB137" s="77">
        <v>14.14</v>
      </c>
      <c r="AD137">
        <v>14.93</v>
      </c>
      <c r="AH137">
        <v>12.39</v>
      </c>
      <c r="BR137" s="16"/>
    </row>
    <row r="138" spans="1:70">
      <c r="A138" s="317"/>
      <c r="B138" s="314"/>
      <c r="C138" s="216">
        <v>500</v>
      </c>
      <c r="D138" s="198" t="s">
        <v>104</v>
      </c>
      <c r="E138" s="198">
        <f t="shared" si="46"/>
        <v>4</v>
      </c>
      <c r="F138" s="201">
        <f t="shared" si="47"/>
        <v>0</v>
      </c>
      <c r="G138" s="201">
        <f t="shared" si="48"/>
        <v>0</v>
      </c>
      <c r="H138" s="201">
        <f t="shared" si="49"/>
        <v>0</v>
      </c>
      <c r="I138" s="201">
        <f t="shared" si="50"/>
        <v>0</v>
      </c>
      <c r="J138" s="201" t="e">
        <f t="shared" si="51"/>
        <v>#VALUE!</v>
      </c>
      <c r="K138" s="201" t="e">
        <f t="shared" si="52"/>
        <v>#VALUE!</v>
      </c>
      <c r="M138" s="16"/>
      <c r="N138" s="17" t="s">
        <v>112</v>
      </c>
      <c r="O138" s="17" t="s">
        <v>112</v>
      </c>
      <c r="P138" s="17" t="s">
        <v>112</v>
      </c>
      <c r="Q138" s="17" t="s">
        <v>112</v>
      </c>
      <c r="R138" s="17" t="s">
        <v>112</v>
      </c>
      <c r="S138" s="17">
        <v>0</v>
      </c>
      <c r="T138" s="17">
        <v>0</v>
      </c>
      <c r="U138" s="17">
        <v>0</v>
      </c>
      <c r="V138">
        <v>0</v>
      </c>
      <c r="BR138" s="16"/>
    </row>
    <row r="139" spans="1:70">
      <c r="A139" s="317"/>
      <c r="B139" s="314"/>
      <c r="C139" s="216">
        <v>600</v>
      </c>
      <c r="D139" s="198" t="str">
        <f>+入力シート①!H$17</f>
        <v>-</v>
      </c>
      <c r="M139" s="16"/>
      <c r="N139" s="17">
        <v>0</v>
      </c>
      <c r="O139" s="17">
        <v>0</v>
      </c>
      <c r="P139" s="17">
        <v>0</v>
      </c>
      <c r="Q139" s="17">
        <v>0</v>
      </c>
      <c r="R139" s="17">
        <v>0</v>
      </c>
      <c r="S139" s="17">
        <v>0</v>
      </c>
      <c r="T139" s="17">
        <v>0</v>
      </c>
      <c r="U139" s="17">
        <v>0</v>
      </c>
      <c r="V139">
        <v>0</v>
      </c>
      <c r="BR139" s="16"/>
    </row>
    <row r="140" spans="1:70">
      <c r="A140" s="317"/>
      <c r="B140" s="217"/>
      <c r="C140" s="217"/>
      <c r="D140" s="218"/>
      <c r="E140" s="218">
        <f t="shared" si="46"/>
        <v>0</v>
      </c>
      <c r="F140" s="219" t="e">
        <f t="shared" si="47"/>
        <v>#DIV/0!</v>
      </c>
      <c r="G140" s="219" t="e">
        <f t="shared" si="48"/>
        <v>#DIV/0!</v>
      </c>
      <c r="H140" s="219">
        <f t="shared" si="49"/>
        <v>0</v>
      </c>
      <c r="I140" s="219">
        <f t="shared" si="50"/>
        <v>0</v>
      </c>
      <c r="J140" s="219" t="e">
        <f>+D140-F140</f>
        <v>#DIV/0!</v>
      </c>
      <c r="K140" s="219" t="e">
        <f t="shared" ref="K140:K145" si="53">+J140/G140</f>
        <v>#DIV/0!</v>
      </c>
      <c r="L140" s="18"/>
      <c r="M140" s="16"/>
      <c r="V140" s="18"/>
      <c r="W140" s="18"/>
      <c r="X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6"/>
    </row>
    <row r="141" spans="1:70">
      <c r="A141" s="317"/>
      <c r="B141" s="315" t="s">
        <v>25</v>
      </c>
      <c r="C141" s="220" t="s">
        <v>23</v>
      </c>
      <c r="D141" s="198">
        <f>+入力シート①!H$19</f>
        <v>238</v>
      </c>
      <c r="E141" s="198">
        <f t="shared" si="46"/>
        <v>25</v>
      </c>
      <c r="F141" s="201">
        <f t="shared" si="47"/>
        <v>147.12</v>
      </c>
      <c r="G141" s="201">
        <f t="shared" si="48"/>
        <v>111.93201805858173</v>
      </c>
      <c r="H141" s="201">
        <f t="shared" si="49"/>
        <v>357</v>
      </c>
      <c r="I141" s="201">
        <f t="shared" si="50"/>
        <v>0</v>
      </c>
      <c r="J141" s="201">
        <f>+D141-F141</f>
        <v>90.88</v>
      </c>
      <c r="K141" s="201">
        <f t="shared" si="53"/>
        <v>0.81192139279072262</v>
      </c>
      <c r="M141" s="16"/>
      <c r="N141" s="17">
        <v>127</v>
      </c>
      <c r="O141" s="17">
        <v>240</v>
      </c>
      <c r="P141" s="17">
        <v>357</v>
      </c>
      <c r="Q141" s="17">
        <v>29</v>
      </c>
      <c r="R141" s="17">
        <v>93</v>
      </c>
      <c r="S141" s="17">
        <v>16</v>
      </c>
      <c r="T141" s="17">
        <v>318</v>
      </c>
      <c r="U141" s="17">
        <v>189</v>
      </c>
      <c r="V141">
        <v>45</v>
      </c>
      <c r="W141">
        <v>61</v>
      </c>
      <c r="X141">
        <v>170</v>
      </c>
      <c r="Y141" s="17">
        <v>99</v>
      </c>
      <c r="Z141" s="17">
        <v>68</v>
      </c>
      <c r="AA141" s="77">
        <v>45</v>
      </c>
      <c r="AB141" s="77">
        <v>44</v>
      </c>
      <c r="AD141">
        <v>187</v>
      </c>
      <c r="AH141">
        <v>43</v>
      </c>
      <c r="AJ141">
        <v>350</v>
      </c>
      <c r="AW141">
        <v>196</v>
      </c>
      <c r="AZ141">
        <v>84</v>
      </c>
      <c r="BC141">
        <v>258</v>
      </c>
      <c r="BF141">
        <v>97</v>
      </c>
      <c r="BI141">
        <v>0</v>
      </c>
      <c r="BK141">
        <v>315</v>
      </c>
      <c r="BM141">
        <v>247</v>
      </c>
      <c r="BR141" s="16"/>
    </row>
    <row r="142" spans="1:70">
      <c r="A142" s="317"/>
      <c r="B142" s="316"/>
      <c r="C142" s="221" t="s">
        <v>24</v>
      </c>
      <c r="D142" s="198">
        <f>+入力シート①!H$20</f>
        <v>1.1000000000000001</v>
      </c>
      <c r="E142" s="198">
        <f t="shared" si="46"/>
        <v>25</v>
      </c>
      <c r="F142" s="201">
        <f t="shared" si="47"/>
        <v>1.4240000000000002</v>
      </c>
      <c r="G142" s="201">
        <f t="shared" si="48"/>
        <v>0.82071107380531094</v>
      </c>
      <c r="H142" s="201">
        <f t="shared" si="49"/>
        <v>3.3</v>
      </c>
      <c r="I142" s="201">
        <f t="shared" si="50"/>
        <v>0.2</v>
      </c>
      <c r="J142" s="201">
        <f>+D142-F142</f>
        <v>-0.32400000000000007</v>
      </c>
      <c r="K142" s="201">
        <f t="shared" si="53"/>
        <v>-0.39477961287611352</v>
      </c>
      <c r="M142" s="16"/>
      <c r="N142" s="17">
        <v>0.3</v>
      </c>
      <c r="O142" s="17">
        <v>1</v>
      </c>
      <c r="P142" s="17">
        <v>2.5</v>
      </c>
      <c r="Q142" s="17">
        <v>0.6</v>
      </c>
      <c r="R142" s="17">
        <v>1.6</v>
      </c>
      <c r="S142" s="17">
        <v>1.7</v>
      </c>
      <c r="T142" s="17">
        <v>0.2</v>
      </c>
      <c r="U142" s="17">
        <v>1.4</v>
      </c>
      <c r="V142">
        <v>1.3</v>
      </c>
      <c r="W142">
        <v>1.9</v>
      </c>
      <c r="X142">
        <v>0.3</v>
      </c>
      <c r="Y142" s="17">
        <v>1.6</v>
      </c>
      <c r="Z142" s="17">
        <v>3.3</v>
      </c>
      <c r="AA142" s="77">
        <v>1.4</v>
      </c>
      <c r="AB142" s="77">
        <v>1.1000000000000001</v>
      </c>
      <c r="AD142">
        <v>0.8</v>
      </c>
      <c r="AH142">
        <v>1.3</v>
      </c>
      <c r="AJ142">
        <v>1.3</v>
      </c>
      <c r="AW142">
        <v>1.5</v>
      </c>
      <c r="AZ142">
        <v>1.2</v>
      </c>
      <c r="BC142">
        <v>2.9</v>
      </c>
      <c r="BF142">
        <v>0.5</v>
      </c>
      <c r="BI142">
        <v>2.6</v>
      </c>
      <c r="BK142">
        <v>0.9</v>
      </c>
      <c r="BM142">
        <v>2.4</v>
      </c>
      <c r="BR142" s="16"/>
    </row>
    <row r="143" spans="1:70" ht="0.95" customHeight="1">
      <c r="A143" s="16"/>
      <c r="B143" s="202"/>
      <c r="C143" s="202"/>
      <c r="D143" s="202"/>
      <c r="E143" s="202"/>
      <c r="F143" s="222"/>
      <c r="G143" s="222"/>
      <c r="H143" s="222"/>
      <c r="I143" s="222"/>
      <c r="J143" s="222"/>
      <c r="K143" s="201" t="e">
        <f t="shared" si="53"/>
        <v>#DIV/0!</v>
      </c>
      <c r="L143" s="16"/>
      <c r="M143" s="16"/>
      <c r="V143" s="16"/>
      <c r="W143" s="16"/>
      <c r="X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row>
    <row r="144" spans="1:70" ht="0.95" customHeight="1">
      <c r="A144" s="16"/>
      <c r="B144" s="202"/>
      <c r="C144" s="202"/>
      <c r="D144" s="202"/>
      <c r="E144" s="202"/>
      <c r="F144" s="222"/>
      <c r="G144" s="222"/>
      <c r="H144" s="222"/>
      <c r="I144" s="222"/>
      <c r="J144" s="222"/>
      <c r="K144" s="201" t="e">
        <f t="shared" si="53"/>
        <v>#DIV/0!</v>
      </c>
      <c r="L144" s="16"/>
      <c r="M144" s="16"/>
      <c r="V144" s="16"/>
      <c r="W144" s="16"/>
      <c r="X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row>
    <row r="145" spans="1:70" ht="0.95" customHeight="1">
      <c r="A145" s="16"/>
      <c r="B145" s="202"/>
      <c r="C145" s="202"/>
      <c r="D145" s="202"/>
      <c r="E145" s="202"/>
      <c r="F145" s="222"/>
      <c r="G145" s="222"/>
      <c r="H145" s="222"/>
      <c r="I145" s="222"/>
      <c r="J145" s="222"/>
      <c r="K145" s="201" t="e">
        <f t="shared" si="53"/>
        <v>#DIV/0!</v>
      </c>
      <c r="L145" s="16"/>
      <c r="M145" s="16"/>
      <c r="V145" s="16"/>
      <c r="W145" s="16"/>
      <c r="X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row>
    <row r="146" spans="1:70" ht="0.95" customHeight="1">
      <c r="A146" s="16"/>
      <c r="B146" s="202"/>
      <c r="C146" s="202"/>
      <c r="D146" s="202"/>
      <c r="E146" s="202"/>
      <c r="F146" s="222"/>
      <c r="G146" s="222"/>
      <c r="H146" s="222"/>
      <c r="I146" s="222"/>
      <c r="J146" s="222"/>
      <c r="K146" s="222"/>
      <c r="L146" s="16"/>
      <c r="M146" s="16"/>
      <c r="V146" s="16"/>
      <c r="W146" s="16"/>
      <c r="X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row>
    <row r="147" spans="1:70" ht="0.95" customHeight="1">
      <c r="A147" s="16"/>
      <c r="B147" s="202"/>
      <c r="C147" s="202"/>
      <c r="D147" s="202"/>
      <c r="E147" s="202"/>
      <c r="F147" s="222"/>
      <c r="G147" s="222"/>
      <c r="H147" s="222"/>
      <c r="I147" s="222"/>
      <c r="J147" s="222"/>
      <c r="K147" s="222"/>
      <c r="L147" s="16"/>
      <c r="M147" s="16"/>
      <c r="V147" s="16"/>
      <c r="W147" s="16"/>
      <c r="X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row>
    <row r="148" spans="1:70" ht="0.95" customHeight="1">
      <c r="A148" s="16"/>
      <c r="B148" s="202"/>
      <c r="C148" s="202"/>
      <c r="D148" s="202"/>
      <c r="E148" s="202"/>
      <c r="F148" s="222"/>
      <c r="G148" s="222"/>
      <c r="H148" s="222"/>
      <c r="I148" s="222"/>
      <c r="J148" s="222"/>
      <c r="K148" s="222"/>
      <c r="L148" s="16"/>
      <c r="M148" s="16"/>
      <c r="V148" s="16"/>
      <c r="W148" s="16"/>
      <c r="X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row>
    <row r="149" spans="1:70" ht="0.95" customHeight="1">
      <c r="A149" s="16"/>
      <c r="B149" s="202"/>
      <c r="C149" s="202"/>
      <c r="D149" s="202"/>
      <c r="E149" s="202"/>
      <c r="F149" s="222"/>
      <c r="G149" s="222"/>
      <c r="H149" s="222"/>
      <c r="I149" s="222"/>
      <c r="J149" s="222"/>
      <c r="K149" s="222"/>
      <c r="L149" s="16"/>
      <c r="M149" s="16"/>
      <c r="V149" s="16"/>
      <c r="W149" s="16"/>
      <c r="X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row>
    <row r="150" spans="1:70" ht="0.95" customHeight="1">
      <c r="A150" s="16"/>
      <c r="B150" s="202"/>
      <c r="C150" s="202"/>
      <c r="D150" s="202"/>
      <c r="E150" s="202"/>
      <c r="F150" s="222"/>
      <c r="G150" s="222"/>
      <c r="H150" s="222"/>
      <c r="I150" s="222"/>
      <c r="J150" s="222"/>
      <c r="K150" s="222"/>
      <c r="L150" s="16"/>
      <c r="M150" s="16"/>
      <c r="V150" s="16"/>
      <c r="W150" s="16"/>
      <c r="X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row>
    <row r="151" spans="1:70" ht="16.5" thickBot="1">
      <c r="D151" s="199" t="s">
        <v>26</v>
      </c>
      <c r="E151" s="199" t="s">
        <v>3</v>
      </c>
      <c r="F151" s="200" t="s">
        <v>4</v>
      </c>
      <c r="G151" s="200" t="s">
        <v>8</v>
      </c>
      <c r="H151" s="200" t="s">
        <v>5</v>
      </c>
      <c r="I151" s="200" t="s">
        <v>6</v>
      </c>
      <c r="J151" s="200" t="s">
        <v>7</v>
      </c>
      <c r="K151" s="201" t="s">
        <v>61</v>
      </c>
      <c r="M151" s="16"/>
      <c r="N151" s="17" t="s">
        <v>26</v>
      </c>
      <c r="O151" s="17" t="s">
        <v>26</v>
      </c>
      <c r="P151" s="17" t="s">
        <v>26</v>
      </c>
      <c r="Q151" s="17" t="s">
        <v>26</v>
      </c>
      <c r="R151" s="17" t="s">
        <v>26</v>
      </c>
      <c r="S151" s="17" t="s">
        <v>111</v>
      </c>
      <c r="T151" s="17" t="s">
        <v>111</v>
      </c>
      <c r="V151" s="170" t="s">
        <v>111</v>
      </c>
      <c r="W151" s="170"/>
      <c r="X151" s="170"/>
      <c r="Y151" s="170"/>
      <c r="Z151" s="170"/>
      <c r="AA151" s="78"/>
      <c r="AB151" s="78"/>
      <c r="AC151" s="1"/>
      <c r="AD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6"/>
    </row>
    <row r="152" spans="1:70">
      <c r="A152" s="317">
        <v>36</v>
      </c>
      <c r="B152" s="312" t="s">
        <v>18</v>
      </c>
      <c r="C152" s="313"/>
      <c r="D152" s="203">
        <f>+入力シート①!J$2</f>
        <v>43740</v>
      </c>
      <c r="E152" s="204"/>
      <c r="F152" s="205"/>
      <c r="G152" s="205"/>
      <c r="H152" s="205"/>
      <c r="I152" s="205"/>
      <c r="J152" s="205"/>
      <c r="K152" s="206"/>
      <c r="M152" s="16"/>
      <c r="N152" s="189">
        <v>43377</v>
      </c>
      <c r="O152" s="189">
        <v>43010</v>
      </c>
      <c r="P152" s="189">
        <v>42647</v>
      </c>
      <c r="Q152" s="189">
        <v>42291</v>
      </c>
      <c r="R152" s="189">
        <v>41932</v>
      </c>
      <c r="S152" s="189">
        <v>41550</v>
      </c>
      <c r="T152" s="189">
        <v>41187</v>
      </c>
      <c r="U152" s="17">
        <v>2011</v>
      </c>
      <c r="V152" s="189">
        <v>40455</v>
      </c>
      <c r="W152" s="17">
        <f t="shared" ref="W152:BE152" si="54">+W$1</f>
        <v>2009</v>
      </c>
      <c r="X152" s="17">
        <f t="shared" si="54"/>
        <v>2008</v>
      </c>
      <c r="Y152" s="17">
        <f t="shared" si="54"/>
        <v>2007</v>
      </c>
      <c r="Z152" s="17">
        <f t="shared" si="54"/>
        <v>2006</v>
      </c>
      <c r="AA152" s="77">
        <f t="shared" si="54"/>
        <v>2005</v>
      </c>
      <c r="AB152" s="77">
        <f t="shared" si="54"/>
        <v>2004</v>
      </c>
      <c r="AC152">
        <f t="shared" si="54"/>
        <v>2003</v>
      </c>
      <c r="AD152">
        <f t="shared" si="54"/>
        <v>2002</v>
      </c>
      <c r="AE152">
        <f t="shared" si="54"/>
        <v>2001</v>
      </c>
      <c r="AF152">
        <f t="shared" si="54"/>
        <v>2000</v>
      </c>
      <c r="AG152">
        <f t="shared" si="54"/>
        <v>1999</v>
      </c>
      <c r="AH152">
        <f t="shared" si="54"/>
        <v>1998</v>
      </c>
      <c r="AI152">
        <f t="shared" si="54"/>
        <v>1997</v>
      </c>
      <c r="AJ152">
        <f t="shared" si="54"/>
        <v>1996</v>
      </c>
      <c r="AK152">
        <f t="shared" si="54"/>
        <v>1995</v>
      </c>
      <c r="AL152">
        <f t="shared" si="54"/>
        <v>1994</v>
      </c>
      <c r="AM152">
        <f t="shared" si="54"/>
        <v>1993</v>
      </c>
      <c r="AN152">
        <f t="shared" si="54"/>
        <v>1992</v>
      </c>
      <c r="AO152">
        <f t="shared" si="54"/>
        <v>1991</v>
      </c>
      <c r="AP152">
        <f t="shared" si="54"/>
        <v>1990</v>
      </c>
      <c r="AQ152">
        <f t="shared" si="54"/>
        <v>1990</v>
      </c>
      <c r="AR152">
        <f t="shared" si="54"/>
        <v>1990</v>
      </c>
      <c r="AS152">
        <f t="shared" si="54"/>
        <v>1989</v>
      </c>
      <c r="AT152">
        <f t="shared" si="54"/>
        <v>1988</v>
      </c>
      <c r="AU152">
        <f t="shared" si="54"/>
        <v>1988</v>
      </c>
      <c r="AV152">
        <f t="shared" si="54"/>
        <v>1988</v>
      </c>
      <c r="AW152">
        <f t="shared" si="54"/>
        <v>1987</v>
      </c>
      <c r="AX152">
        <f t="shared" si="54"/>
        <v>1987</v>
      </c>
      <c r="AY152">
        <f t="shared" si="54"/>
        <v>1987</v>
      </c>
      <c r="AZ152">
        <f t="shared" si="54"/>
        <v>1986</v>
      </c>
      <c r="BA152">
        <f t="shared" si="54"/>
        <v>1986</v>
      </c>
      <c r="BB152">
        <f t="shared" si="54"/>
        <v>1986</v>
      </c>
      <c r="BC152">
        <f t="shared" si="54"/>
        <v>1985</v>
      </c>
      <c r="BD152">
        <f t="shared" si="54"/>
        <v>1985</v>
      </c>
      <c r="BE152">
        <f t="shared" si="54"/>
        <v>1985</v>
      </c>
      <c r="BF152">
        <f t="shared" ref="BF152:BQ152" si="55">+BF$1</f>
        <v>1984</v>
      </c>
      <c r="BG152">
        <f t="shared" si="55"/>
        <v>1984</v>
      </c>
      <c r="BH152">
        <f t="shared" si="55"/>
        <v>1984</v>
      </c>
      <c r="BI152">
        <f t="shared" si="55"/>
        <v>1983</v>
      </c>
      <c r="BJ152">
        <f t="shared" si="55"/>
        <v>1983</v>
      </c>
      <c r="BK152">
        <f t="shared" si="55"/>
        <v>1983</v>
      </c>
      <c r="BL152">
        <f t="shared" si="55"/>
        <v>1983</v>
      </c>
      <c r="BM152">
        <f t="shared" si="55"/>
        <v>1982</v>
      </c>
      <c r="BN152">
        <f t="shared" si="55"/>
        <v>1981</v>
      </c>
      <c r="BO152">
        <f t="shared" si="55"/>
        <v>1981</v>
      </c>
      <c r="BP152">
        <f t="shared" si="55"/>
        <v>1981</v>
      </c>
      <c r="BQ152">
        <f t="shared" si="55"/>
        <v>1980</v>
      </c>
      <c r="BR152" s="16"/>
    </row>
    <row r="153" spans="1:70">
      <c r="A153" s="317"/>
      <c r="B153" s="312" t="s">
        <v>19</v>
      </c>
      <c r="C153" s="313"/>
      <c r="D153" s="207">
        <f>+入力シート①!J$2</f>
        <v>43740</v>
      </c>
      <c r="E153" s="208"/>
      <c r="F153" s="209"/>
      <c r="G153" s="209"/>
      <c r="H153" s="209"/>
      <c r="I153" s="209"/>
      <c r="J153" s="209"/>
      <c r="K153" s="210"/>
      <c r="M153" s="16"/>
      <c r="N153" s="190">
        <v>43377</v>
      </c>
      <c r="O153" s="190">
        <v>43010</v>
      </c>
      <c r="P153" s="190">
        <v>42647</v>
      </c>
      <c r="Q153" s="190">
        <v>42291</v>
      </c>
      <c r="R153" s="190">
        <v>41932</v>
      </c>
      <c r="S153" s="190">
        <v>41550</v>
      </c>
      <c r="T153" s="190">
        <v>41187</v>
      </c>
      <c r="U153" s="17">
        <v>10</v>
      </c>
      <c r="V153" s="190">
        <v>40455</v>
      </c>
      <c r="W153" s="17">
        <f>+W$3</f>
        <v>10</v>
      </c>
      <c r="X153" s="17">
        <f>+X$3</f>
        <v>10</v>
      </c>
      <c r="Y153" s="17">
        <f>+Y$3</f>
        <v>10</v>
      </c>
      <c r="Z153" s="17">
        <f t="shared" ref="Z153:BQ153" si="56">+Z$3</f>
        <v>10</v>
      </c>
      <c r="AA153" s="77">
        <f t="shared" si="56"/>
        <v>10</v>
      </c>
      <c r="AB153" s="77">
        <f t="shared" si="56"/>
        <v>10</v>
      </c>
      <c r="AC153">
        <f t="shared" si="56"/>
        <v>10</v>
      </c>
      <c r="AD153">
        <f t="shared" si="56"/>
        <v>10</v>
      </c>
      <c r="AE153">
        <f t="shared" si="56"/>
        <v>10</v>
      </c>
      <c r="AF153">
        <f t="shared" si="56"/>
        <v>10</v>
      </c>
      <c r="AG153">
        <f t="shared" si="56"/>
        <v>10</v>
      </c>
      <c r="AH153">
        <f t="shared" si="56"/>
        <v>10</v>
      </c>
      <c r="AI153">
        <f t="shared" si="56"/>
        <v>10</v>
      </c>
      <c r="AJ153">
        <f t="shared" si="56"/>
        <v>10</v>
      </c>
      <c r="AK153">
        <f t="shared" si="56"/>
        <v>10</v>
      </c>
      <c r="AL153">
        <f t="shared" si="56"/>
        <v>10</v>
      </c>
      <c r="AM153">
        <f t="shared" si="56"/>
        <v>10</v>
      </c>
      <c r="AN153">
        <f t="shared" si="56"/>
        <v>10</v>
      </c>
      <c r="AO153">
        <f t="shared" si="56"/>
        <v>10</v>
      </c>
      <c r="AP153">
        <f t="shared" si="56"/>
        <v>10</v>
      </c>
      <c r="AQ153">
        <f t="shared" si="56"/>
        <v>10</v>
      </c>
      <c r="AR153">
        <f t="shared" si="56"/>
        <v>10</v>
      </c>
      <c r="AS153">
        <f t="shared" si="56"/>
        <v>10</v>
      </c>
      <c r="AT153">
        <f t="shared" si="56"/>
        <v>10</v>
      </c>
      <c r="AU153">
        <f t="shared" si="56"/>
        <v>10</v>
      </c>
      <c r="AV153">
        <f t="shared" si="56"/>
        <v>10</v>
      </c>
      <c r="AW153">
        <f t="shared" si="56"/>
        <v>10</v>
      </c>
      <c r="AX153">
        <f t="shared" si="56"/>
        <v>10</v>
      </c>
      <c r="AY153">
        <f t="shared" si="56"/>
        <v>10</v>
      </c>
      <c r="AZ153">
        <f t="shared" si="56"/>
        <v>10</v>
      </c>
      <c r="BA153">
        <f t="shared" si="56"/>
        <v>10</v>
      </c>
      <c r="BB153">
        <f t="shared" si="56"/>
        <v>10</v>
      </c>
      <c r="BC153">
        <f t="shared" si="56"/>
        <v>10</v>
      </c>
      <c r="BD153">
        <f t="shared" si="56"/>
        <v>10</v>
      </c>
      <c r="BE153">
        <f t="shared" si="56"/>
        <v>10</v>
      </c>
      <c r="BF153">
        <f t="shared" si="56"/>
        <v>10</v>
      </c>
      <c r="BG153">
        <f t="shared" si="56"/>
        <v>10</v>
      </c>
      <c r="BH153">
        <f t="shared" si="56"/>
        <v>10</v>
      </c>
      <c r="BI153">
        <f t="shared" si="56"/>
        <v>10</v>
      </c>
      <c r="BJ153">
        <f t="shared" si="56"/>
        <v>10</v>
      </c>
      <c r="BK153">
        <f t="shared" si="56"/>
        <v>10</v>
      </c>
      <c r="BL153">
        <f t="shared" si="56"/>
        <v>10</v>
      </c>
      <c r="BM153">
        <f t="shared" si="56"/>
        <v>10</v>
      </c>
      <c r="BN153">
        <f t="shared" si="56"/>
        <v>10</v>
      </c>
      <c r="BO153">
        <f t="shared" si="56"/>
        <v>10</v>
      </c>
      <c r="BP153">
        <f t="shared" si="56"/>
        <v>10</v>
      </c>
      <c r="BQ153">
        <f t="shared" si="56"/>
        <v>10</v>
      </c>
      <c r="BR153" s="16"/>
    </row>
    <row r="154" spans="1:70">
      <c r="A154" s="317"/>
      <c r="B154" s="312" t="s">
        <v>20</v>
      </c>
      <c r="C154" s="313"/>
      <c r="D154" s="211">
        <f>+入力シート①!J$2</f>
        <v>43740</v>
      </c>
      <c r="E154" s="208"/>
      <c r="F154" s="209"/>
      <c r="G154" s="209"/>
      <c r="H154" s="209"/>
      <c r="I154" s="209"/>
      <c r="J154" s="209"/>
      <c r="K154" s="210"/>
      <c r="M154" s="16"/>
      <c r="N154" s="191">
        <v>43377</v>
      </c>
      <c r="O154" s="191">
        <v>43010</v>
      </c>
      <c r="P154" s="191">
        <v>42647</v>
      </c>
      <c r="Q154" s="191">
        <v>42291</v>
      </c>
      <c r="R154" s="191">
        <v>41932</v>
      </c>
      <c r="S154" s="191">
        <v>41550</v>
      </c>
      <c r="T154" s="191">
        <v>41187</v>
      </c>
      <c r="U154" s="17">
        <v>24</v>
      </c>
      <c r="V154" s="79">
        <v>40456</v>
      </c>
      <c r="W154" s="79">
        <v>40091</v>
      </c>
      <c r="X154" s="79">
        <v>39729</v>
      </c>
      <c r="Y154" s="17">
        <v>22</v>
      </c>
      <c r="Z154" s="17">
        <v>10</v>
      </c>
      <c r="AA154" s="77">
        <v>4</v>
      </c>
      <c r="AB154" s="77">
        <v>22</v>
      </c>
      <c r="AC154">
        <v>27</v>
      </c>
      <c r="AD154">
        <v>4</v>
      </c>
      <c r="AH154">
        <v>19</v>
      </c>
      <c r="AI154">
        <v>20</v>
      </c>
      <c r="AJ154">
        <v>17</v>
      </c>
      <c r="AK154">
        <v>3</v>
      </c>
      <c r="AR154">
        <v>4</v>
      </c>
      <c r="AV154">
        <v>24</v>
      </c>
      <c r="AX154">
        <v>6</v>
      </c>
      <c r="BA154">
        <v>6</v>
      </c>
      <c r="BD154">
        <v>23</v>
      </c>
      <c r="BG154">
        <v>24</v>
      </c>
      <c r="BJ154">
        <v>7</v>
      </c>
      <c r="BL154">
        <v>25</v>
      </c>
      <c r="BR154" s="16"/>
    </row>
    <row r="155" spans="1:70">
      <c r="A155" s="317"/>
      <c r="B155" s="312" t="s">
        <v>62</v>
      </c>
      <c r="C155" s="313"/>
      <c r="D155" s="198">
        <f>+入力シート①!J$3</f>
        <v>36</v>
      </c>
      <c r="E155" s="208"/>
      <c r="F155" s="209"/>
      <c r="G155" s="209"/>
      <c r="H155" s="209"/>
      <c r="I155" s="209"/>
      <c r="J155" s="209"/>
      <c r="K155" s="210"/>
      <c r="M155" s="16"/>
      <c r="N155" s="17">
        <v>36</v>
      </c>
      <c r="O155" s="17">
        <v>36</v>
      </c>
      <c r="P155" s="17">
        <v>36</v>
      </c>
      <c r="Q155" s="17">
        <v>36</v>
      </c>
      <c r="R155" s="17">
        <v>36</v>
      </c>
      <c r="S155" s="17">
        <v>36</v>
      </c>
      <c r="T155" s="17">
        <v>36</v>
      </c>
      <c r="U155" s="17">
        <v>36</v>
      </c>
      <c r="V155" s="17">
        <v>36</v>
      </c>
      <c r="W155" s="17">
        <f>+$A$152</f>
        <v>36</v>
      </c>
      <c r="X155" s="17">
        <f>+$A$152</f>
        <v>36</v>
      </c>
      <c r="Y155" s="17">
        <f>+$A$152</f>
        <v>36</v>
      </c>
      <c r="Z155" s="17">
        <f t="shared" ref="Z155:BQ155" si="57">+$A$152</f>
        <v>36</v>
      </c>
      <c r="AA155" s="77">
        <f t="shared" si="57"/>
        <v>36</v>
      </c>
      <c r="AB155" s="77">
        <f t="shared" si="57"/>
        <v>36</v>
      </c>
      <c r="AC155">
        <f t="shared" si="57"/>
        <v>36</v>
      </c>
      <c r="AD155">
        <f t="shared" si="57"/>
        <v>36</v>
      </c>
      <c r="AE155">
        <f t="shared" si="57"/>
        <v>36</v>
      </c>
      <c r="AF155">
        <f t="shared" si="57"/>
        <v>36</v>
      </c>
      <c r="AG155">
        <f t="shared" si="57"/>
        <v>36</v>
      </c>
      <c r="AH155">
        <f t="shared" si="57"/>
        <v>36</v>
      </c>
      <c r="AI155">
        <f t="shared" si="57"/>
        <v>36</v>
      </c>
      <c r="AJ155">
        <f t="shared" si="57"/>
        <v>36</v>
      </c>
      <c r="AK155">
        <f t="shared" si="57"/>
        <v>36</v>
      </c>
      <c r="AL155">
        <f t="shared" si="57"/>
        <v>36</v>
      </c>
      <c r="AM155">
        <f t="shared" si="57"/>
        <v>36</v>
      </c>
      <c r="AN155">
        <f t="shared" si="57"/>
        <v>36</v>
      </c>
      <c r="AO155">
        <f t="shared" si="57"/>
        <v>36</v>
      </c>
      <c r="AP155">
        <f t="shared" si="57"/>
        <v>36</v>
      </c>
      <c r="AQ155">
        <f t="shared" si="57"/>
        <v>36</v>
      </c>
      <c r="AR155">
        <f t="shared" si="57"/>
        <v>36</v>
      </c>
      <c r="AS155">
        <f t="shared" si="57"/>
        <v>36</v>
      </c>
      <c r="AT155">
        <f t="shared" si="57"/>
        <v>36</v>
      </c>
      <c r="AU155">
        <f t="shared" si="57"/>
        <v>36</v>
      </c>
      <c r="AV155">
        <f t="shared" si="57"/>
        <v>36</v>
      </c>
      <c r="AW155">
        <f t="shared" si="57"/>
        <v>36</v>
      </c>
      <c r="AX155">
        <f t="shared" si="57"/>
        <v>36</v>
      </c>
      <c r="AY155">
        <f t="shared" si="57"/>
        <v>36</v>
      </c>
      <c r="AZ155">
        <f t="shared" si="57"/>
        <v>36</v>
      </c>
      <c r="BA155">
        <f t="shared" si="57"/>
        <v>36</v>
      </c>
      <c r="BB155">
        <f t="shared" si="57"/>
        <v>36</v>
      </c>
      <c r="BC155">
        <f t="shared" si="57"/>
        <v>36</v>
      </c>
      <c r="BD155">
        <f t="shared" si="57"/>
        <v>36</v>
      </c>
      <c r="BE155">
        <f t="shared" si="57"/>
        <v>36</v>
      </c>
      <c r="BF155">
        <f t="shared" si="57"/>
        <v>36</v>
      </c>
      <c r="BG155">
        <f t="shared" si="57"/>
        <v>36</v>
      </c>
      <c r="BH155">
        <f t="shared" si="57"/>
        <v>36</v>
      </c>
      <c r="BI155">
        <f t="shared" si="57"/>
        <v>36</v>
      </c>
      <c r="BJ155">
        <f t="shared" si="57"/>
        <v>36</v>
      </c>
      <c r="BK155">
        <f t="shared" si="57"/>
        <v>36</v>
      </c>
      <c r="BL155">
        <f t="shared" si="57"/>
        <v>36</v>
      </c>
      <c r="BM155">
        <f t="shared" si="57"/>
        <v>36</v>
      </c>
      <c r="BN155">
        <f t="shared" si="57"/>
        <v>36</v>
      </c>
      <c r="BO155">
        <f t="shared" si="57"/>
        <v>36</v>
      </c>
      <c r="BP155">
        <f t="shared" si="57"/>
        <v>36</v>
      </c>
      <c r="BQ155">
        <f t="shared" si="57"/>
        <v>36</v>
      </c>
      <c r="BR155" s="16"/>
    </row>
    <row r="156" spans="1:70" ht="16.5" thickBot="1">
      <c r="A156" s="317"/>
      <c r="B156" s="312" t="s">
        <v>21</v>
      </c>
      <c r="C156" s="313"/>
      <c r="D156" s="212">
        <f>+入力シート①!J$4</f>
        <v>0.24652777777777779</v>
      </c>
      <c r="E156" s="213"/>
      <c r="F156" s="214"/>
      <c r="G156" s="214"/>
      <c r="H156" s="214"/>
      <c r="I156" s="214"/>
      <c r="J156" s="214"/>
      <c r="K156" s="215"/>
      <c r="M156" s="16"/>
      <c r="N156" s="166">
        <v>0.2673611111111111</v>
      </c>
      <c r="O156" s="166">
        <v>0.3923611111111111</v>
      </c>
      <c r="P156" s="166">
        <v>0.25694444444444448</v>
      </c>
      <c r="Q156" s="166">
        <v>0.27777777777777779</v>
      </c>
      <c r="R156" s="166">
        <v>0.59375</v>
      </c>
      <c r="S156" s="166">
        <v>0.28472222222222221</v>
      </c>
      <c r="T156" s="166">
        <v>0.25694444444444448</v>
      </c>
      <c r="U156" s="166">
        <v>0.26041666666666669</v>
      </c>
      <c r="V156" s="84">
        <v>0.24305555555555555</v>
      </c>
      <c r="W156" s="84">
        <v>0.24305555555555555</v>
      </c>
      <c r="X156" s="84">
        <v>0.22222222222222221</v>
      </c>
      <c r="Y156" s="166">
        <v>0.23958333333333334</v>
      </c>
      <c r="Z156" s="166"/>
      <c r="BR156" s="16"/>
    </row>
    <row r="157" spans="1:70">
      <c r="A157" s="317"/>
      <c r="B157" s="314" t="s">
        <v>22</v>
      </c>
      <c r="C157" s="216">
        <v>0</v>
      </c>
      <c r="D157" s="198">
        <f>+入力シート①!J$5</f>
        <v>26.39</v>
      </c>
      <c r="E157" s="198">
        <f>+COUNT($M157:$BR157)</f>
        <v>29</v>
      </c>
      <c r="F157" s="201">
        <f>+AVERAGE($M157:$BR157)</f>
        <v>25.624065517241384</v>
      </c>
      <c r="G157" s="201">
        <f>+STDEV($M157:$BR157)</f>
        <v>1.136236917031662</v>
      </c>
      <c r="H157" s="201">
        <f>+MAX($M157:$BR157)</f>
        <v>27.3</v>
      </c>
      <c r="I157" s="201">
        <f>+MIN($M157:$BR157)</f>
        <v>23.2</v>
      </c>
      <c r="J157" s="201">
        <f>+D157-F157</f>
        <v>0.76593448275861675</v>
      </c>
      <c r="K157" s="201">
        <f>+J157/G157</f>
        <v>0.67409751547200736</v>
      </c>
      <c r="M157" s="16"/>
      <c r="N157" s="17">
        <v>26.58</v>
      </c>
      <c r="O157" s="17">
        <v>27.3</v>
      </c>
      <c r="P157" s="17">
        <v>25.67</v>
      </c>
      <c r="Q157" s="17">
        <v>23.62</v>
      </c>
      <c r="R157" s="17">
        <v>24.65</v>
      </c>
      <c r="S157" s="17">
        <v>24.271000000000001</v>
      </c>
      <c r="T157" s="17">
        <v>25.466899999999999</v>
      </c>
      <c r="U157" s="17">
        <v>24.8</v>
      </c>
      <c r="V157">
        <v>27</v>
      </c>
      <c r="W157">
        <v>27.2</v>
      </c>
      <c r="X157">
        <v>26.7</v>
      </c>
      <c r="Y157" s="17">
        <v>26.5</v>
      </c>
      <c r="Z157" s="17">
        <v>25.2</v>
      </c>
      <c r="AA157" s="77">
        <v>26.8</v>
      </c>
      <c r="AB157" s="77">
        <v>25.2</v>
      </c>
      <c r="AC157">
        <v>24.7</v>
      </c>
      <c r="AD157">
        <v>26.3</v>
      </c>
      <c r="AH157">
        <v>26.7</v>
      </c>
      <c r="AI157">
        <v>25.1</v>
      </c>
      <c r="AJ157">
        <v>25.54</v>
      </c>
      <c r="AK157">
        <v>26.9</v>
      </c>
      <c r="AR157">
        <v>25.9</v>
      </c>
      <c r="AV157">
        <v>23.9</v>
      </c>
      <c r="AX157">
        <v>24.1</v>
      </c>
      <c r="BA157">
        <v>26.7</v>
      </c>
      <c r="BD157">
        <v>25.5</v>
      </c>
      <c r="BG157">
        <v>23.2</v>
      </c>
      <c r="BJ157">
        <v>25.9</v>
      </c>
      <c r="BL157">
        <v>25.7</v>
      </c>
      <c r="BR157" s="16"/>
    </row>
    <row r="158" spans="1:70">
      <c r="A158" s="317"/>
      <c r="B158" s="314"/>
      <c r="C158" s="216">
        <v>10</v>
      </c>
      <c r="D158" s="198">
        <f>+入力シート①!J$6</f>
        <v>26.33</v>
      </c>
      <c r="E158" s="198">
        <f t="shared" ref="E158:E172" si="58">+COUNT($M158:$BR158)</f>
        <v>27</v>
      </c>
      <c r="F158" s="201">
        <f t="shared" ref="F158:F172" si="59">+AVERAGE($M158:$BR158)</f>
        <v>25.530522222222228</v>
      </c>
      <c r="G158" s="201">
        <f t="shared" ref="G158:G172" si="60">+STDEV($M158:$BR158)</f>
        <v>1.2436781086554178</v>
      </c>
      <c r="H158" s="201">
        <f t="shared" ref="H158:H172" si="61">+MAX($M158:$BR158)</f>
        <v>27.349599999999999</v>
      </c>
      <c r="I158" s="201">
        <f t="shared" ref="I158:I172" si="62">+MIN($M158:$BR158)</f>
        <v>23.42</v>
      </c>
      <c r="J158" s="201">
        <f t="shared" ref="J158:J169" si="63">+D158-F158</f>
        <v>0.79947777777777063</v>
      </c>
      <c r="K158" s="201">
        <f t="shared" ref="K158:K169" si="64">+J158/G158</f>
        <v>0.64283336034764893</v>
      </c>
      <c r="M158" s="16"/>
      <c r="N158" s="17">
        <v>26.58</v>
      </c>
      <c r="O158" s="17">
        <v>27.33</v>
      </c>
      <c r="P158" s="17">
        <v>25.66</v>
      </c>
      <c r="Q158" s="17">
        <v>23.62</v>
      </c>
      <c r="R158" s="17">
        <v>24.65</v>
      </c>
      <c r="S158" s="17">
        <v>23.720700000000001</v>
      </c>
      <c r="T158" s="17">
        <v>25.471299999999999</v>
      </c>
      <c r="U158" s="17">
        <v>24.901599999999998</v>
      </c>
      <c r="V158">
        <v>27.161300000000001</v>
      </c>
      <c r="W158">
        <v>27.349599999999999</v>
      </c>
      <c r="X158">
        <v>26.795999999999999</v>
      </c>
      <c r="Y158" s="17">
        <v>26.543600000000001</v>
      </c>
      <c r="Z158" s="17">
        <v>25.27</v>
      </c>
      <c r="AA158" s="77">
        <v>26.81</v>
      </c>
      <c r="AB158" s="77">
        <v>25.29</v>
      </c>
      <c r="AC158">
        <v>24.76</v>
      </c>
      <c r="AI158">
        <v>25.29</v>
      </c>
      <c r="AJ158">
        <v>25.52</v>
      </c>
      <c r="AK158">
        <v>26.86</v>
      </c>
      <c r="AR158">
        <v>23.97</v>
      </c>
      <c r="AV158">
        <v>23.42</v>
      </c>
      <c r="AX158">
        <v>24.34</v>
      </c>
      <c r="BA158">
        <v>26.44</v>
      </c>
      <c r="BD158">
        <v>25.21</v>
      </c>
      <c r="BG158">
        <v>23.51</v>
      </c>
      <c r="BJ158">
        <v>26.6</v>
      </c>
      <c r="BL158">
        <v>26.25</v>
      </c>
      <c r="BR158" s="16"/>
    </row>
    <row r="159" spans="1:70">
      <c r="A159" s="317"/>
      <c r="B159" s="314"/>
      <c r="C159" s="216">
        <v>20</v>
      </c>
      <c r="D159" s="198">
        <f>+入力シート①!J$7</f>
        <v>26.01</v>
      </c>
      <c r="E159" s="198">
        <f t="shared" si="58"/>
        <v>27</v>
      </c>
      <c r="F159" s="201">
        <f t="shared" si="59"/>
        <v>25.34751111111111</v>
      </c>
      <c r="G159" s="201">
        <f t="shared" si="60"/>
        <v>1.4614684497063835</v>
      </c>
      <c r="H159" s="201">
        <f t="shared" si="61"/>
        <v>27.346800000000002</v>
      </c>
      <c r="I159" s="201">
        <f t="shared" si="62"/>
        <v>22.93</v>
      </c>
      <c r="J159" s="201">
        <f t="shared" si="63"/>
        <v>0.66248888888889113</v>
      </c>
      <c r="K159" s="201">
        <f t="shared" si="64"/>
        <v>0.4533035858707648</v>
      </c>
      <c r="M159" s="16"/>
      <c r="N159" s="17">
        <v>26.5</v>
      </c>
      <c r="O159" s="17">
        <v>27.33</v>
      </c>
      <c r="P159" s="17">
        <v>24.97</v>
      </c>
      <c r="Q159" s="17">
        <v>22.93</v>
      </c>
      <c r="R159" s="17">
        <v>24.48</v>
      </c>
      <c r="S159" s="17">
        <v>23.036799999999999</v>
      </c>
      <c r="T159" s="17">
        <v>25.5258</v>
      </c>
      <c r="U159" s="17">
        <v>24.889299999999999</v>
      </c>
      <c r="V159">
        <v>27.203399999999998</v>
      </c>
      <c r="W159">
        <v>27.346800000000002</v>
      </c>
      <c r="X159">
        <v>26.7423</v>
      </c>
      <c r="Y159" s="17">
        <v>26.548400000000001</v>
      </c>
      <c r="Z159" s="17">
        <v>25.13</v>
      </c>
      <c r="AA159" s="77">
        <v>26.8</v>
      </c>
      <c r="AB159" s="77">
        <v>25.29</v>
      </c>
      <c r="AC159">
        <v>24.76</v>
      </c>
      <c r="AI159">
        <v>25.31</v>
      </c>
      <c r="AJ159">
        <v>25.53</v>
      </c>
      <c r="AK159">
        <v>26.88</v>
      </c>
      <c r="AR159">
        <v>23.57</v>
      </c>
      <c r="AV159">
        <v>23.09</v>
      </c>
      <c r="AX159">
        <v>23.24</v>
      </c>
      <c r="BA159">
        <v>26.45</v>
      </c>
      <c r="BD159">
        <v>25.05</v>
      </c>
      <c r="BG159">
        <v>22.93</v>
      </c>
      <c r="BJ159">
        <v>26.61</v>
      </c>
      <c r="BL159">
        <v>26.24</v>
      </c>
      <c r="BR159" s="16"/>
    </row>
    <row r="160" spans="1:70">
      <c r="A160" s="317"/>
      <c r="B160" s="314"/>
      <c r="C160" s="216">
        <v>30</v>
      </c>
      <c r="D160" s="198">
        <f>+入力シート①!J$8</f>
        <v>25.84</v>
      </c>
      <c r="E160" s="198">
        <f t="shared" si="58"/>
        <v>27</v>
      </c>
      <c r="F160" s="201">
        <f t="shared" si="59"/>
        <v>25.075933333333342</v>
      </c>
      <c r="G160" s="201">
        <f t="shared" si="60"/>
        <v>1.6716347551470041</v>
      </c>
      <c r="H160" s="201">
        <f t="shared" si="61"/>
        <v>27.346800000000002</v>
      </c>
      <c r="I160" s="201">
        <f t="shared" si="62"/>
        <v>22.15</v>
      </c>
      <c r="J160" s="201">
        <f t="shared" si="63"/>
        <v>0.76406666666665757</v>
      </c>
      <c r="K160" s="201">
        <f t="shared" si="64"/>
        <v>0.45707751906573951</v>
      </c>
      <c r="M160" s="16"/>
      <c r="N160" s="17">
        <v>25.63</v>
      </c>
      <c r="O160" s="17">
        <v>27.25</v>
      </c>
      <c r="P160" s="17">
        <v>23.17</v>
      </c>
      <c r="Q160" s="17">
        <v>22.15</v>
      </c>
      <c r="R160" s="17">
        <v>24.39</v>
      </c>
      <c r="S160" s="17">
        <v>22.474799999999998</v>
      </c>
      <c r="T160" s="17">
        <v>25.487300000000001</v>
      </c>
      <c r="U160" s="17">
        <v>24.84</v>
      </c>
      <c r="V160">
        <v>27.202400000000001</v>
      </c>
      <c r="W160">
        <v>27.346800000000002</v>
      </c>
      <c r="X160">
        <v>26.335899999999999</v>
      </c>
      <c r="Y160" s="17">
        <v>26.393000000000001</v>
      </c>
      <c r="Z160" s="17">
        <v>24.93</v>
      </c>
      <c r="AA160" s="77">
        <v>26.7</v>
      </c>
      <c r="AB160" s="77">
        <v>25.29</v>
      </c>
      <c r="AC160">
        <v>24.73</v>
      </c>
      <c r="AI160">
        <v>25.31</v>
      </c>
      <c r="AJ160">
        <v>25.53</v>
      </c>
      <c r="AK160">
        <v>26.93</v>
      </c>
      <c r="AR160">
        <v>23.42</v>
      </c>
      <c r="AV160">
        <v>22.34</v>
      </c>
      <c r="AX160">
        <v>22.62</v>
      </c>
      <c r="BA160">
        <v>26.45</v>
      </c>
      <c r="BD160">
        <v>25.01</v>
      </c>
      <c r="BG160">
        <v>22.44</v>
      </c>
      <c r="BJ160">
        <v>26.61</v>
      </c>
      <c r="BL160">
        <v>26.07</v>
      </c>
      <c r="BR160" s="16"/>
    </row>
    <row r="161" spans="1:70">
      <c r="A161" s="317"/>
      <c r="B161" s="314"/>
      <c r="C161" s="216">
        <v>50</v>
      </c>
      <c r="D161" s="198">
        <f>+入力シート①!J$9</f>
        <v>25.13</v>
      </c>
      <c r="E161" s="198">
        <f t="shared" si="58"/>
        <v>28</v>
      </c>
      <c r="F161" s="201">
        <f t="shared" si="59"/>
        <v>24.538532142857143</v>
      </c>
      <c r="G161" s="201">
        <f t="shared" si="60"/>
        <v>2.4486040806433746</v>
      </c>
      <c r="H161" s="201">
        <f t="shared" si="61"/>
        <v>27.197299999999998</v>
      </c>
      <c r="I161" s="201">
        <f t="shared" si="62"/>
        <v>18.41</v>
      </c>
      <c r="J161" s="201">
        <f t="shared" si="63"/>
        <v>0.59146785714285599</v>
      </c>
      <c r="K161" s="201">
        <f t="shared" si="64"/>
        <v>0.24155307990316133</v>
      </c>
      <c r="M161" s="16"/>
      <c r="N161" s="17">
        <v>25.57</v>
      </c>
      <c r="O161" s="17">
        <v>27.08</v>
      </c>
      <c r="P161" s="17">
        <v>18.41</v>
      </c>
      <c r="Q161" s="17">
        <v>19.260000000000002</v>
      </c>
      <c r="R161" s="17">
        <v>24.22</v>
      </c>
      <c r="S161" s="17">
        <v>20.9711</v>
      </c>
      <c r="T161" s="17">
        <v>24.930599999999998</v>
      </c>
      <c r="U161" s="17">
        <v>24.7577</v>
      </c>
      <c r="V161">
        <v>27.197299999999998</v>
      </c>
      <c r="W161">
        <v>26.927199999999999</v>
      </c>
      <c r="X161">
        <v>25.862100000000002</v>
      </c>
      <c r="Y161" s="17">
        <v>26.042899999999999</v>
      </c>
      <c r="Z161" s="17">
        <v>24.7</v>
      </c>
      <c r="AA161" s="77">
        <v>26.32</v>
      </c>
      <c r="AB161" s="77">
        <v>25.29</v>
      </c>
      <c r="AC161">
        <v>24.76</v>
      </c>
      <c r="AH161">
        <v>26.6</v>
      </c>
      <c r="AI161">
        <v>25.31</v>
      </c>
      <c r="AJ161">
        <v>25.53</v>
      </c>
      <c r="AK161">
        <v>26.96</v>
      </c>
      <c r="AR161">
        <v>22.62</v>
      </c>
      <c r="AV161">
        <v>20.75</v>
      </c>
      <c r="AX161">
        <v>21.51</v>
      </c>
      <c r="BA161">
        <v>26.48</v>
      </c>
      <c r="BD161">
        <v>24.93</v>
      </c>
      <c r="BG161">
        <v>21.88</v>
      </c>
      <c r="BJ161">
        <v>26.61</v>
      </c>
      <c r="BL161">
        <v>25.6</v>
      </c>
      <c r="BR161" s="16"/>
    </row>
    <row r="162" spans="1:70">
      <c r="A162" s="317"/>
      <c r="B162" s="314"/>
      <c r="C162" s="216">
        <v>75</v>
      </c>
      <c r="D162" s="198">
        <f>+入力シート①!J$10</f>
        <v>24.11</v>
      </c>
      <c r="E162" s="198">
        <f t="shared" si="58"/>
        <v>27</v>
      </c>
      <c r="F162" s="201">
        <f t="shared" si="59"/>
        <v>23.471303703703704</v>
      </c>
      <c r="G162" s="201">
        <f t="shared" si="60"/>
        <v>3.1020500111875662</v>
      </c>
      <c r="H162" s="201">
        <f t="shared" si="61"/>
        <v>26.97</v>
      </c>
      <c r="I162" s="201">
        <f t="shared" si="62"/>
        <v>16.23</v>
      </c>
      <c r="J162" s="201">
        <f t="shared" si="63"/>
        <v>0.63869629629629543</v>
      </c>
      <c r="K162" s="201">
        <f t="shared" si="64"/>
        <v>0.2058949062693485</v>
      </c>
      <c r="M162" s="16"/>
      <c r="N162" s="17">
        <v>25.51</v>
      </c>
      <c r="O162" s="17">
        <v>26.47</v>
      </c>
      <c r="P162" s="17">
        <v>16.23</v>
      </c>
      <c r="Q162" s="17">
        <v>17.43</v>
      </c>
      <c r="R162" s="17">
        <v>24.08</v>
      </c>
      <c r="S162" s="17">
        <v>19.0092</v>
      </c>
      <c r="T162" s="17">
        <v>22.998799999999999</v>
      </c>
      <c r="U162" s="17">
        <v>24.565899999999999</v>
      </c>
      <c r="V162">
        <v>26.729900000000001</v>
      </c>
      <c r="W162">
        <v>25.618099999999998</v>
      </c>
      <c r="X162">
        <v>25.596699999999998</v>
      </c>
      <c r="Y162" s="17">
        <v>25.656600000000001</v>
      </c>
      <c r="Z162" s="17">
        <v>23.8</v>
      </c>
      <c r="AA162" s="77">
        <v>22.69</v>
      </c>
      <c r="AB162" s="77">
        <v>25.24</v>
      </c>
      <c r="AC162">
        <v>24.69</v>
      </c>
      <c r="AI162">
        <v>25.31</v>
      </c>
      <c r="AJ162">
        <v>25.46</v>
      </c>
      <c r="AK162">
        <v>26.97</v>
      </c>
      <c r="AR162">
        <v>21.22</v>
      </c>
      <c r="AV162">
        <v>17.91</v>
      </c>
      <c r="AX162">
        <v>20.12</v>
      </c>
      <c r="BA162">
        <v>26.45</v>
      </c>
      <c r="BD162">
        <v>24.79</v>
      </c>
      <c r="BG162">
        <v>19.54</v>
      </c>
      <c r="BJ162">
        <v>24.67</v>
      </c>
      <c r="BL162">
        <v>24.97</v>
      </c>
      <c r="BR162" s="16"/>
    </row>
    <row r="163" spans="1:70">
      <c r="A163" s="317"/>
      <c r="B163" s="314"/>
      <c r="C163" s="216">
        <v>100</v>
      </c>
      <c r="D163" s="198">
        <f>+入力シート①!J$11</f>
        <v>22.41</v>
      </c>
      <c r="E163" s="198">
        <f t="shared" si="58"/>
        <v>28</v>
      </c>
      <c r="F163" s="201">
        <f t="shared" si="59"/>
        <v>22.207853571428565</v>
      </c>
      <c r="G163" s="201">
        <f t="shared" si="60"/>
        <v>3.428226585329095</v>
      </c>
      <c r="H163" s="201">
        <f t="shared" si="61"/>
        <v>26.42</v>
      </c>
      <c r="I163" s="201">
        <f t="shared" si="62"/>
        <v>14.31</v>
      </c>
      <c r="J163" s="201">
        <f t="shared" si="63"/>
        <v>0.20214642857143517</v>
      </c>
      <c r="K163" s="201">
        <f t="shared" si="64"/>
        <v>5.8965305687934857E-2</v>
      </c>
      <c r="M163" s="16"/>
      <c r="N163" s="17">
        <v>23.75</v>
      </c>
      <c r="O163" s="17">
        <v>26.42</v>
      </c>
      <c r="P163" s="17">
        <v>14.31</v>
      </c>
      <c r="Q163" s="17">
        <v>16.170000000000002</v>
      </c>
      <c r="R163" s="17">
        <v>22.76</v>
      </c>
      <c r="S163" s="17">
        <v>16.392299999999999</v>
      </c>
      <c r="T163" s="17">
        <v>21.5303</v>
      </c>
      <c r="U163" s="17">
        <v>23.937100000000001</v>
      </c>
      <c r="V163">
        <v>25.531099999999999</v>
      </c>
      <c r="W163">
        <v>22.942699999999999</v>
      </c>
      <c r="X163">
        <v>24.279</v>
      </c>
      <c r="Y163" s="17">
        <v>25.607399999999998</v>
      </c>
      <c r="Z163" s="17">
        <v>22.77</v>
      </c>
      <c r="AA163" s="77">
        <v>22.2</v>
      </c>
      <c r="AB163" s="77">
        <v>24.51</v>
      </c>
      <c r="AC163">
        <v>24.57</v>
      </c>
      <c r="AH163">
        <v>24.18</v>
      </c>
      <c r="AI163">
        <v>23.95</v>
      </c>
      <c r="AJ163">
        <v>25.07</v>
      </c>
      <c r="AK163">
        <v>25.95</v>
      </c>
      <c r="AR163">
        <v>19.100000000000001</v>
      </c>
      <c r="AV163">
        <v>15.91</v>
      </c>
      <c r="AX163">
        <v>18.190000000000001</v>
      </c>
      <c r="BA163">
        <v>25.49</v>
      </c>
      <c r="BD163">
        <v>22.42</v>
      </c>
      <c r="BG163">
        <v>18.3</v>
      </c>
      <c r="BJ163">
        <v>22.15</v>
      </c>
      <c r="BL163">
        <v>23.43</v>
      </c>
      <c r="BR163" s="16"/>
    </row>
    <row r="164" spans="1:70">
      <c r="A164" s="317"/>
      <c r="B164" s="314"/>
      <c r="C164" s="216">
        <v>150</v>
      </c>
      <c r="D164" s="198">
        <f>+入力シート①!J$12</f>
        <v>20.56</v>
      </c>
      <c r="E164" s="198">
        <f t="shared" si="58"/>
        <v>27</v>
      </c>
      <c r="F164" s="201">
        <f t="shared" si="59"/>
        <v>18.889025925925925</v>
      </c>
      <c r="G164" s="201">
        <f t="shared" si="60"/>
        <v>3.7028765798822723</v>
      </c>
      <c r="H164" s="201">
        <f t="shared" si="61"/>
        <v>24.72</v>
      </c>
      <c r="I164" s="201">
        <f t="shared" si="62"/>
        <v>11.8073</v>
      </c>
      <c r="J164" s="201">
        <f t="shared" si="63"/>
        <v>1.6709740740740742</v>
      </c>
      <c r="K164" s="201">
        <f t="shared" si="64"/>
        <v>0.45126377777549376</v>
      </c>
      <c r="M164" s="16"/>
      <c r="N164" s="17">
        <v>19.760000000000002</v>
      </c>
      <c r="O164" s="17">
        <v>23.92</v>
      </c>
      <c r="P164" s="17">
        <v>12.14</v>
      </c>
      <c r="Q164" s="17">
        <v>12.91</v>
      </c>
      <c r="R164" s="17">
        <v>19.36</v>
      </c>
      <c r="S164" s="17">
        <v>11.8073</v>
      </c>
      <c r="T164" s="17">
        <v>19.2102</v>
      </c>
      <c r="U164" s="17">
        <v>20.734400000000001</v>
      </c>
      <c r="V164">
        <v>19.484400000000001</v>
      </c>
      <c r="W164">
        <v>19.176400000000001</v>
      </c>
      <c r="X164">
        <v>22.208600000000001</v>
      </c>
      <c r="Y164" s="17">
        <v>23.052399999999999</v>
      </c>
      <c r="Z164" s="17">
        <v>17.84</v>
      </c>
      <c r="AA164" s="77">
        <v>18.690000000000001</v>
      </c>
      <c r="AB164" s="77">
        <v>21.94</v>
      </c>
      <c r="AC164">
        <v>22.85</v>
      </c>
      <c r="AI164">
        <v>21.82</v>
      </c>
      <c r="AJ164">
        <v>22.38</v>
      </c>
      <c r="AK164">
        <v>24.72</v>
      </c>
      <c r="AR164">
        <v>15.05</v>
      </c>
      <c r="AV164">
        <v>12.43</v>
      </c>
      <c r="AX164">
        <v>15.92</v>
      </c>
      <c r="BA164">
        <v>18.75</v>
      </c>
      <c r="BD164">
        <v>20.97</v>
      </c>
      <c r="BG164">
        <v>15.03</v>
      </c>
      <c r="BJ164">
        <v>19.64</v>
      </c>
      <c r="BL164">
        <v>18.21</v>
      </c>
      <c r="BR164" s="16"/>
    </row>
    <row r="165" spans="1:70">
      <c r="A165" s="317"/>
      <c r="B165" s="314"/>
      <c r="C165" s="216">
        <v>200</v>
      </c>
      <c r="D165" s="198">
        <f>+入力シート①!J$13</f>
        <v>19.12</v>
      </c>
      <c r="E165" s="198">
        <f t="shared" si="58"/>
        <v>28</v>
      </c>
      <c r="F165" s="201">
        <f t="shared" si="59"/>
        <v>16.635871428571431</v>
      </c>
      <c r="G165" s="201">
        <f t="shared" si="60"/>
        <v>3.4438678321154224</v>
      </c>
      <c r="H165" s="201">
        <f t="shared" si="61"/>
        <v>21.69</v>
      </c>
      <c r="I165" s="201">
        <f t="shared" si="62"/>
        <v>9.3049999999999997</v>
      </c>
      <c r="J165" s="201">
        <f t="shared" si="63"/>
        <v>2.4841285714285704</v>
      </c>
      <c r="K165" s="201">
        <f t="shared" si="64"/>
        <v>0.72131936895576954</v>
      </c>
      <c r="M165" s="16"/>
      <c r="N165" s="17">
        <v>16.91</v>
      </c>
      <c r="O165" s="17">
        <v>21.69</v>
      </c>
      <c r="P165" s="17">
        <v>10.69</v>
      </c>
      <c r="Q165" s="17">
        <v>11.34</v>
      </c>
      <c r="R165" s="17">
        <v>18.739999999999998</v>
      </c>
      <c r="S165" s="17">
        <v>9.3049999999999997</v>
      </c>
      <c r="T165" s="17">
        <v>18.737200000000001</v>
      </c>
      <c r="U165" s="17">
        <v>18.536200000000001</v>
      </c>
      <c r="V165">
        <v>17.429400000000001</v>
      </c>
      <c r="W165">
        <v>15.703799999999999</v>
      </c>
      <c r="X165">
        <v>18.804200000000002</v>
      </c>
      <c r="Y165" s="17">
        <v>20.768599999999999</v>
      </c>
      <c r="Z165" s="17">
        <v>14.11</v>
      </c>
      <c r="AA165" s="77">
        <v>16.97</v>
      </c>
      <c r="AB165" s="77">
        <v>20.440000000000001</v>
      </c>
      <c r="AC165">
        <v>20</v>
      </c>
      <c r="AH165">
        <v>18</v>
      </c>
      <c r="AI165">
        <v>18.89</v>
      </c>
      <c r="AJ165">
        <v>20.170000000000002</v>
      </c>
      <c r="AK165">
        <v>19.600000000000001</v>
      </c>
      <c r="AR165">
        <v>13.38</v>
      </c>
      <c r="AV165">
        <v>10.87</v>
      </c>
      <c r="AX165">
        <v>13.08</v>
      </c>
      <c r="BA165">
        <v>16.600000000000001</v>
      </c>
      <c r="BD165">
        <v>19.82</v>
      </c>
      <c r="BG165">
        <v>13.44</v>
      </c>
      <c r="BJ165">
        <v>17.170000000000002</v>
      </c>
      <c r="BL165">
        <v>14.61</v>
      </c>
      <c r="BR165" s="16"/>
    </row>
    <row r="166" spans="1:70">
      <c r="A166" s="317"/>
      <c r="B166" s="314"/>
      <c r="C166" s="216">
        <v>300</v>
      </c>
      <c r="D166" s="198">
        <f>+入力シート①!J$14</f>
        <v>16.23</v>
      </c>
      <c r="E166" s="198">
        <f t="shared" si="58"/>
        <v>20</v>
      </c>
      <c r="F166" s="201">
        <f t="shared" si="59"/>
        <v>14.020815000000002</v>
      </c>
      <c r="G166" s="201">
        <f t="shared" si="60"/>
        <v>3.3937524493778066</v>
      </c>
      <c r="H166" s="201">
        <f t="shared" si="61"/>
        <v>18.8</v>
      </c>
      <c r="I166" s="201">
        <f t="shared" si="62"/>
        <v>7.0471000000000004</v>
      </c>
      <c r="J166" s="201">
        <f t="shared" si="63"/>
        <v>2.209184999999998</v>
      </c>
      <c r="K166" s="201">
        <f t="shared" si="64"/>
        <v>0.65095643626128907</v>
      </c>
      <c r="M166" s="16"/>
      <c r="N166" s="17">
        <v>10.3</v>
      </c>
      <c r="O166" s="17">
        <v>16.07</v>
      </c>
      <c r="P166" s="17">
        <v>9.58</v>
      </c>
      <c r="Q166" s="17">
        <v>7.66</v>
      </c>
      <c r="R166" s="17">
        <v>16.100000000000001</v>
      </c>
      <c r="S166" s="17">
        <v>7.0471000000000004</v>
      </c>
      <c r="T166" s="17">
        <v>17.606000000000002</v>
      </c>
      <c r="U166" s="17">
        <v>17.116599999999998</v>
      </c>
      <c r="V166">
        <v>14.4834</v>
      </c>
      <c r="W166">
        <v>13.0115</v>
      </c>
      <c r="X166">
        <v>13.2666</v>
      </c>
      <c r="Y166" s="17">
        <v>15.325100000000001</v>
      </c>
      <c r="Z166" s="17">
        <v>10.76</v>
      </c>
      <c r="AA166" s="77">
        <v>16.16</v>
      </c>
      <c r="AB166" s="77">
        <v>18.8</v>
      </c>
      <c r="AC166">
        <v>18.04</v>
      </c>
      <c r="AH166">
        <v>15.86</v>
      </c>
      <c r="AI166">
        <v>13.23</v>
      </c>
      <c r="AJ166">
        <v>15.89</v>
      </c>
      <c r="AK166">
        <v>14.11</v>
      </c>
      <c r="BR166" s="16"/>
    </row>
    <row r="167" spans="1:70">
      <c r="A167" s="317"/>
      <c r="B167" s="314"/>
      <c r="C167" s="216">
        <v>400</v>
      </c>
      <c r="D167" s="198">
        <f>+入力シート①!J$15</f>
        <v>13.68</v>
      </c>
      <c r="E167" s="198">
        <f t="shared" si="58"/>
        <v>15</v>
      </c>
      <c r="F167" s="201">
        <f t="shared" si="59"/>
        <v>11.049726666666666</v>
      </c>
      <c r="G167" s="201">
        <f t="shared" si="60"/>
        <v>3.4921355794058697</v>
      </c>
      <c r="H167" s="201">
        <f t="shared" si="61"/>
        <v>16.370100000000001</v>
      </c>
      <c r="I167" s="201">
        <f t="shared" si="62"/>
        <v>5.63</v>
      </c>
      <c r="J167" s="201">
        <f t="shared" si="63"/>
        <v>2.6302733333333332</v>
      </c>
      <c r="K167" s="201">
        <f t="shared" si="64"/>
        <v>0.75319908792912094</v>
      </c>
      <c r="M167" s="16"/>
      <c r="N167" s="17">
        <v>7.88</v>
      </c>
      <c r="O167" s="17">
        <v>11.03</v>
      </c>
      <c r="P167" s="17">
        <v>7.14</v>
      </c>
      <c r="Q167" s="17">
        <v>5.63</v>
      </c>
      <c r="R167" s="17">
        <v>15.22</v>
      </c>
      <c r="S167" s="17">
        <v>5.9654999999999996</v>
      </c>
      <c r="T167" s="17">
        <v>16.370100000000001</v>
      </c>
      <c r="U167" s="17">
        <v>15.4718</v>
      </c>
      <c r="V167">
        <v>11.321199999999999</v>
      </c>
      <c r="X167">
        <v>8.9025999999999996</v>
      </c>
      <c r="Y167" s="17">
        <v>13.9947</v>
      </c>
      <c r="AH167">
        <v>13.36</v>
      </c>
      <c r="AI167">
        <v>11.16</v>
      </c>
      <c r="AJ167">
        <v>12.91</v>
      </c>
      <c r="AK167">
        <v>9.39</v>
      </c>
      <c r="BR167" s="16"/>
    </row>
    <row r="168" spans="1:70">
      <c r="A168" s="317"/>
      <c r="B168" s="314"/>
      <c r="C168" s="216">
        <v>500</v>
      </c>
      <c r="D168" s="198" t="str">
        <f>+入力シート①!J$16</f>
        <v>-</v>
      </c>
      <c r="E168" s="198">
        <f t="shared" si="58"/>
        <v>9</v>
      </c>
      <c r="F168" s="201">
        <f t="shared" si="59"/>
        <v>0</v>
      </c>
      <c r="G168" s="201">
        <f t="shared" si="60"/>
        <v>0</v>
      </c>
      <c r="H168" s="201">
        <f t="shared" si="61"/>
        <v>0</v>
      </c>
      <c r="I168" s="201">
        <f t="shared" si="62"/>
        <v>0</v>
      </c>
      <c r="J168" s="201" t="e">
        <f t="shared" si="63"/>
        <v>#VALUE!</v>
      </c>
      <c r="K168" s="201" t="e">
        <f t="shared" si="64"/>
        <v>#VALUE!</v>
      </c>
      <c r="M168" s="16"/>
      <c r="N168" s="17">
        <v>0</v>
      </c>
      <c r="O168" s="17">
        <v>0</v>
      </c>
      <c r="P168" s="17">
        <v>0</v>
      </c>
      <c r="Q168" s="17">
        <v>0</v>
      </c>
      <c r="R168" s="17">
        <v>0</v>
      </c>
      <c r="S168" s="17">
        <v>0</v>
      </c>
      <c r="T168" s="17">
        <v>0</v>
      </c>
      <c r="U168" s="17">
        <v>0</v>
      </c>
      <c r="V168">
        <v>0</v>
      </c>
      <c r="BR168" s="16"/>
    </row>
    <row r="169" spans="1:70">
      <c r="A169" s="317"/>
      <c r="B169" s="314"/>
      <c r="C169" s="216">
        <v>600</v>
      </c>
      <c r="D169" s="198" t="str">
        <f>+入力シート①!J$17</f>
        <v>-</v>
      </c>
      <c r="E169" s="198">
        <f t="shared" si="58"/>
        <v>9</v>
      </c>
      <c r="F169" s="201">
        <f t="shared" si="59"/>
        <v>0</v>
      </c>
      <c r="G169" s="201">
        <f t="shared" si="60"/>
        <v>0</v>
      </c>
      <c r="H169" s="201">
        <f t="shared" si="61"/>
        <v>0</v>
      </c>
      <c r="I169" s="201">
        <f t="shared" si="62"/>
        <v>0</v>
      </c>
      <c r="J169" s="201" t="e">
        <f t="shared" si="63"/>
        <v>#VALUE!</v>
      </c>
      <c r="K169" s="201" t="e">
        <f t="shared" si="64"/>
        <v>#VALUE!</v>
      </c>
      <c r="M169" s="16"/>
      <c r="N169" s="17">
        <v>0</v>
      </c>
      <c r="O169" s="17">
        <v>0</v>
      </c>
      <c r="P169" s="17">
        <v>0</v>
      </c>
      <c r="Q169" s="17">
        <v>0</v>
      </c>
      <c r="R169" s="17">
        <v>0</v>
      </c>
      <c r="S169" s="17">
        <v>0</v>
      </c>
      <c r="T169" s="17">
        <v>0</v>
      </c>
      <c r="U169" s="17">
        <v>0</v>
      </c>
      <c r="V169">
        <v>0</v>
      </c>
      <c r="BR169" s="16"/>
    </row>
    <row r="170" spans="1:70">
      <c r="A170" s="317"/>
      <c r="B170" s="217"/>
      <c r="C170" s="217"/>
      <c r="D170" s="218"/>
      <c r="E170" s="218"/>
      <c r="F170" s="219"/>
      <c r="G170" s="219"/>
      <c r="H170" s="219"/>
      <c r="I170" s="219"/>
      <c r="J170" s="219"/>
      <c r="K170" s="219"/>
      <c r="L170" s="18"/>
      <c r="M170" s="16"/>
      <c r="V170" s="18"/>
      <c r="W170" s="18"/>
      <c r="X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6"/>
    </row>
    <row r="171" spans="1:70">
      <c r="A171" s="317"/>
      <c r="B171" s="315" t="s">
        <v>25</v>
      </c>
      <c r="C171" s="220" t="s">
        <v>23</v>
      </c>
      <c r="D171" s="198">
        <f>+入力シート①!J$19</f>
        <v>243</v>
      </c>
      <c r="E171" s="198">
        <f t="shared" si="58"/>
        <v>29</v>
      </c>
      <c r="F171" s="201">
        <f t="shared" si="59"/>
        <v>208.58620689655172</v>
      </c>
      <c r="G171" s="201">
        <f t="shared" si="60"/>
        <v>84.285449193872196</v>
      </c>
      <c r="H171" s="201">
        <f t="shared" si="61"/>
        <v>346</v>
      </c>
      <c r="I171" s="201">
        <f t="shared" si="62"/>
        <v>0</v>
      </c>
      <c r="J171" s="201">
        <f>+D171-F171</f>
        <v>34.413793103448285</v>
      </c>
      <c r="K171" s="201">
        <f>+J171/G171</f>
        <v>0.40830052437983888</v>
      </c>
      <c r="M171" s="16"/>
      <c r="N171" s="17">
        <v>173</v>
      </c>
      <c r="O171" s="17">
        <v>342</v>
      </c>
      <c r="P171" s="17">
        <v>182</v>
      </c>
      <c r="Q171" s="17">
        <v>273</v>
      </c>
      <c r="R171" s="17">
        <v>282</v>
      </c>
      <c r="S171" s="17">
        <v>161</v>
      </c>
      <c r="T171" s="17">
        <v>258</v>
      </c>
      <c r="U171" s="17">
        <v>152</v>
      </c>
      <c r="V171">
        <v>156</v>
      </c>
      <c r="W171">
        <v>46</v>
      </c>
      <c r="X171">
        <v>0</v>
      </c>
      <c r="Y171" s="17">
        <v>167</v>
      </c>
      <c r="Z171" s="17">
        <v>248</v>
      </c>
      <c r="AA171" s="77">
        <v>346</v>
      </c>
      <c r="AB171" s="77">
        <v>213</v>
      </c>
      <c r="AC171">
        <v>283</v>
      </c>
      <c r="AD171">
        <v>252</v>
      </c>
      <c r="AH171">
        <v>120</v>
      </c>
      <c r="AI171">
        <v>130</v>
      </c>
      <c r="AJ171">
        <v>120</v>
      </c>
      <c r="AK171">
        <v>154</v>
      </c>
      <c r="AR171">
        <v>315</v>
      </c>
      <c r="AV171">
        <v>249</v>
      </c>
      <c r="AX171">
        <v>142</v>
      </c>
      <c r="BA171">
        <v>251</v>
      </c>
      <c r="BD171">
        <v>248</v>
      </c>
      <c r="BG171">
        <v>213</v>
      </c>
      <c r="BJ171">
        <v>315</v>
      </c>
      <c r="BL171">
        <v>258</v>
      </c>
      <c r="BR171" s="16"/>
    </row>
    <row r="172" spans="1:70">
      <c r="A172" s="317"/>
      <c r="B172" s="316"/>
      <c r="C172" s="221" t="s">
        <v>24</v>
      </c>
      <c r="D172" s="198">
        <f>+入力シート①!J$20</f>
        <v>0.8</v>
      </c>
      <c r="E172" s="198">
        <f t="shared" si="58"/>
        <v>29</v>
      </c>
      <c r="F172" s="201">
        <f t="shared" si="59"/>
        <v>1.0393103448275862</v>
      </c>
      <c r="G172" s="201">
        <f t="shared" si="60"/>
        <v>0.59431792258306348</v>
      </c>
      <c r="H172" s="201">
        <f t="shared" si="61"/>
        <v>2.2999999999999998</v>
      </c>
      <c r="I172" s="201">
        <f t="shared" si="62"/>
        <v>0.2</v>
      </c>
      <c r="J172" s="201">
        <f>+D172-F172</f>
        <v>-0.23931034482758617</v>
      </c>
      <c r="K172" s="201">
        <f>+J172/G172</f>
        <v>-0.40266385335895621</v>
      </c>
      <c r="M172" s="16"/>
      <c r="N172" s="17">
        <v>2.2999999999999998</v>
      </c>
      <c r="O172" s="17">
        <v>0.4</v>
      </c>
      <c r="P172" s="17">
        <v>0.4</v>
      </c>
      <c r="Q172" s="17">
        <v>0.9</v>
      </c>
      <c r="R172" s="17">
        <v>0.8</v>
      </c>
      <c r="S172" s="17">
        <v>1.5</v>
      </c>
      <c r="T172" s="17">
        <v>0.2</v>
      </c>
      <c r="U172" s="17">
        <v>0.7</v>
      </c>
      <c r="V172">
        <v>2.1</v>
      </c>
      <c r="W172">
        <v>1.5</v>
      </c>
      <c r="X172">
        <v>0.5</v>
      </c>
      <c r="Y172" s="17">
        <v>1.7</v>
      </c>
      <c r="Z172" s="17">
        <v>2.2000000000000002</v>
      </c>
      <c r="AA172" s="77">
        <v>1</v>
      </c>
      <c r="AB172" s="77">
        <v>1.3</v>
      </c>
      <c r="AC172">
        <v>0.4</v>
      </c>
      <c r="AD172">
        <v>0.8</v>
      </c>
      <c r="AH172">
        <v>0.4</v>
      </c>
      <c r="AI172">
        <v>1.1000000000000001</v>
      </c>
      <c r="AJ172">
        <v>1</v>
      </c>
      <c r="AK172">
        <v>1.72</v>
      </c>
      <c r="AR172">
        <v>0.42</v>
      </c>
      <c r="AV172">
        <v>0.5</v>
      </c>
      <c r="AX172">
        <v>1.2</v>
      </c>
      <c r="BA172">
        <v>0.5</v>
      </c>
      <c r="BD172">
        <v>1.1000000000000001</v>
      </c>
      <c r="BG172">
        <v>1.1000000000000001</v>
      </c>
      <c r="BJ172">
        <v>0.7</v>
      </c>
      <c r="BL172">
        <v>1.7</v>
      </c>
      <c r="BR172" s="16"/>
    </row>
    <row r="173" spans="1:70" ht="0.95" customHeight="1">
      <c r="M173" s="16"/>
      <c r="BR173" s="16"/>
    </row>
    <row r="174" spans="1:70" ht="0.95" customHeight="1">
      <c r="M174" s="16"/>
      <c r="BR174" s="16"/>
    </row>
    <row r="175" spans="1:70" ht="0.95" customHeight="1">
      <c r="M175" s="16"/>
      <c r="BR175" s="16"/>
    </row>
    <row r="176" spans="1:70" ht="0.95" customHeight="1">
      <c r="M176" s="16"/>
      <c r="BR176" s="16"/>
    </row>
    <row r="177" spans="1:70" ht="0.95" customHeight="1">
      <c r="M177" s="16"/>
      <c r="BR177" s="16"/>
    </row>
    <row r="178" spans="1:70" ht="0.95" customHeight="1">
      <c r="M178" s="16"/>
      <c r="BR178" s="16"/>
    </row>
    <row r="179" spans="1:70" ht="0.95" customHeight="1">
      <c r="M179" s="16"/>
      <c r="BR179" s="16"/>
    </row>
    <row r="180" spans="1:70" ht="0.95" customHeight="1">
      <c r="M180" s="16"/>
      <c r="BR180" s="16"/>
    </row>
    <row r="181" spans="1:70" ht="16.5" thickBot="1">
      <c r="D181" s="199" t="s">
        <v>26</v>
      </c>
      <c r="E181" s="199" t="s">
        <v>3</v>
      </c>
      <c r="F181" s="200" t="s">
        <v>4</v>
      </c>
      <c r="G181" s="200" t="s">
        <v>8</v>
      </c>
      <c r="H181" s="200" t="s">
        <v>5</v>
      </c>
      <c r="I181" s="200" t="s">
        <v>6</v>
      </c>
      <c r="J181" s="200" t="s">
        <v>7</v>
      </c>
      <c r="K181" s="201" t="s">
        <v>61</v>
      </c>
      <c r="M181" s="16"/>
      <c r="N181" s="17" t="s">
        <v>26</v>
      </c>
      <c r="O181" s="17" t="s">
        <v>26</v>
      </c>
      <c r="P181" s="17" t="s">
        <v>26</v>
      </c>
      <c r="Q181" s="17" t="s">
        <v>26</v>
      </c>
      <c r="R181" s="17" t="s">
        <v>26</v>
      </c>
      <c r="S181" s="17" t="s">
        <v>111</v>
      </c>
      <c r="T181" s="17" t="s">
        <v>111</v>
      </c>
      <c r="V181" s="170" t="s">
        <v>111</v>
      </c>
      <c r="W181" s="170"/>
      <c r="X181" s="170"/>
      <c r="Y181" s="170"/>
      <c r="Z181" s="170"/>
      <c r="AA181" s="78"/>
      <c r="AB181" s="78"/>
      <c r="AC181" s="1"/>
      <c r="AD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6"/>
    </row>
    <row r="182" spans="1:70">
      <c r="A182" s="317">
        <v>37</v>
      </c>
      <c r="B182" s="312" t="s">
        <v>18</v>
      </c>
      <c r="C182" s="313"/>
      <c r="D182" s="203">
        <f>+入力シート①!K$2</f>
        <v>43740</v>
      </c>
      <c r="E182" s="204"/>
      <c r="F182" s="205"/>
      <c r="G182" s="205"/>
      <c r="H182" s="205"/>
      <c r="I182" s="205"/>
      <c r="J182" s="205"/>
      <c r="K182" s="206"/>
      <c r="M182" s="16"/>
      <c r="N182" s="189">
        <v>43377</v>
      </c>
      <c r="O182" s="189">
        <v>43010</v>
      </c>
      <c r="P182" s="189">
        <v>42647</v>
      </c>
      <c r="Q182" s="189">
        <v>42291</v>
      </c>
      <c r="R182" s="189">
        <v>41932</v>
      </c>
      <c r="S182" s="189">
        <v>41550</v>
      </c>
      <c r="T182" s="189">
        <v>41187</v>
      </c>
      <c r="U182" s="17">
        <v>2011</v>
      </c>
      <c r="V182" s="189">
        <v>40455</v>
      </c>
      <c r="W182" s="17">
        <f t="shared" ref="W182:BE182" si="65">+W$1</f>
        <v>2009</v>
      </c>
      <c r="X182" s="17">
        <f t="shared" si="65"/>
        <v>2008</v>
      </c>
      <c r="Y182" s="17">
        <f t="shared" si="65"/>
        <v>2007</v>
      </c>
      <c r="Z182" s="17">
        <f t="shared" si="65"/>
        <v>2006</v>
      </c>
      <c r="AA182" s="77">
        <f t="shared" si="65"/>
        <v>2005</v>
      </c>
      <c r="AB182" s="77">
        <f t="shared" si="65"/>
        <v>2004</v>
      </c>
      <c r="AC182">
        <f t="shared" si="65"/>
        <v>2003</v>
      </c>
      <c r="AD182">
        <f t="shared" si="65"/>
        <v>2002</v>
      </c>
      <c r="AE182">
        <f t="shared" si="65"/>
        <v>2001</v>
      </c>
      <c r="AF182">
        <f t="shared" si="65"/>
        <v>2000</v>
      </c>
      <c r="AG182">
        <f t="shared" si="65"/>
        <v>1999</v>
      </c>
      <c r="AH182">
        <f t="shared" si="65"/>
        <v>1998</v>
      </c>
      <c r="AI182">
        <f t="shared" si="65"/>
        <v>1997</v>
      </c>
      <c r="AJ182">
        <f t="shared" si="65"/>
        <v>1996</v>
      </c>
      <c r="AK182">
        <f t="shared" si="65"/>
        <v>1995</v>
      </c>
      <c r="AL182">
        <f t="shared" si="65"/>
        <v>1994</v>
      </c>
      <c r="AM182">
        <f t="shared" si="65"/>
        <v>1993</v>
      </c>
      <c r="AN182">
        <f t="shared" si="65"/>
        <v>1992</v>
      </c>
      <c r="AO182">
        <f t="shared" si="65"/>
        <v>1991</v>
      </c>
      <c r="AP182">
        <f t="shared" si="65"/>
        <v>1990</v>
      </c>
      <c r="AQ182">
        <f t="shared" si="65"/>
        <v>1990</v>
      </c>
      <c r="AR182">
        <f t="shared" si="65"/>
        <v>1990</v>
      </c>
      <c r="AS182">
        <f t="shared" si="65"/>
        <v>1989</v>
      </c>
      <c r="AT182">
        <f t="shared" si="65"/>
        <v>1988</v>
      </c>
      <c r="AU182">
        <f t="shared" si="65"/>
        <v>1988</v>
      </c>
      <c r="AV182">
        <f t="shared" si="65"/>
        <v>1988</v>
      </c>
      <c r="AW182">
        <f t="shared" si="65"/>
        <v>1987</v>
      </c>
      <c r="AX182">
        <f t="shared" si="65"/>
        <v>1987</v>
      </c>
      <c r="AY182">
        <f t="shared" si="65"/>
        <v>1987</v>
      </c>
      <c r="AZ182">
        <f t="shared" si="65"/>
        <v>1986</v>
      </c>
      <c r="BA182">
        <f t="shared" si="65"/>
        <v>1986</v>
      </c>
      <c r="BB182">
        <f t="shared" si="65"/>
        <v>1986</v>
      </c>
      <c r="BC182">
        <f t="shared" si="65"/>
        <v>1985</v>
      </c>
      <c r="BD182">
        <f t="shared" si="65"/>
        <v>1985</v>
      </c>
      <c r="BE182">
        <f t="shared" si="65"/>
        <v>1985</v>
      </c>
      <c r="BF182">
        <f t="shared" ref="BF182:BQ182" si="66">+BF$1</f>
        <v>1984</v>
      </c>
      <c r="BG182">
        <f t="shared" si="66"/>
        <v>1984</v>
      </c>
      <c r="BH182">
        <f t="shared" si="66"/>
        <v>1984</v>
      </c>
      <c r="BI182">
        <f t="shared" si="66"/>
        <v>1983</v>
      </c>
      <c r="BJ182">
        <f t="shared" si="66"/>
        <v>1983</v>
      </c>
      <c r="BK182">
        <f t="shared" si="66"/>
        <v>1983</v>
      </c>
      <c r="BL182">
        <f t="shared" si="66"/>
        <v>1983</v>
      </c>
      <c r="BM182">
        <f t="shared" si="66"/>
        <v>1982</v>
      </c>
      <c r="BN182">
        <f t="shared" si="66"/>
        <v>1981</v>
      </c>
      <c r="BO182">
        <f t="shared" si="66"/>
        <v>1981</v>
      </c>
      <c r="BP182">
        <f t="shared" si="66"/>
        <v>1981</v>
      </c>
      <c r="BQ182">
        <f t="shared" si="66"/>
        <v>1980</v>
      </c>
      <c r="BR182" s="16"/>
    </row>
    <row r="183" spans="1:70">
      <c r="A183" s="317"/>
      <c r="B183" s="312" t="s">
        <v>19</v>
      </c>
      <c r="C183" s="313"/>
      <c r="D183" s="207">
        <f>+入力シート①!K$2</f>
        <v>43740</v>
      </c>
      <c r="E183" s="208"/>
      <c r="F183" s="209"/>
      <c r="G183" s="209"/>
      <c r="H183" s="209"/>
      <c r="I183" s="209"/>
      <c r="J183" s="209"/>
      <c r="K183" s="210"/>
      <c r="M183" s="16"/>
      <c r="N183" s="190">
        <v>43377</v>
      </c>
      <c r="O183" s="190">
        <v>43010</v>
      </c>
      <c r="P183" s="190">
        <v>42647</v>
      </c>
      <c r="Q183" s="190">
        <v>42291</v>
      </c>
      <c r="R183" s="190">
        <v>41932</v>
      </c>
      <c r="S183" s="190">
        <v>41550</v>
      </c>
      <c r="T183" s="190">
        <v>41187</v>
      </c>
      <c r="U183" s="17">
        <v>10</v>
      </c>
      <c r="V183" s="190">
        <v>40455</v>
      </c>
      <c r="W183" s="17">
        <f>+W$3</f>
        <v>10</v>
      </c>
      <c r="X183" s="17">
        <f>+X$3</f>
        <v>10</v>
      </c>
      <c r="Y183" s="17">
        <f>+Y$3</f>
        <v>10</v>
      </c>
      <c r="Z183" s="17">
        <f t="shared" ref="Z183:BQ183" si="67">+Z$3</f>
        <v>10</v>
      </c>
      <c r="AA183" s="77">
        <f t="shared" si="67"/>
        <v>10</v>
      </c>
      <c r="AB183" s="77">
        <f t="shared" si="67"/>
        <v>10</v>
      </c>
      <c r="AC183">
        <f t="shared" si="67"/>
        <v>10</v>
      </c>
      <c r="AD183">
        <f t="shared" si="67"/>
        <v>10</v>
      </c>
      <c r="AE183">
        <f t="shared" si="67"/>
        <v>10</v>
      </c>
      <c r="AF183">
        <f t="shared" si="67"/>
        <v>10</v>
      </c>
      <c r="AG183">
        <f t="shared" si="67"/>
        <v>10</v>
      </c>
      <c r="AH183">
        <f t="shared" si="67"/>
        <v>10</v>
      </c>
      <c r="AI183">
        <f t="shared" si="67"/>
        <v>10</v>
      </c>
      <c r="AJ183">
        <f t="shared" si="67"/>
        <v>10</v>
      </c>
      <c r="AK183">
        <f t="shared" si="67"/>
        <v>10</v>
      </c>
      <c r="AL183">
        <f t="shared" si="67"/>
        <v>10</v>
      </c>
      <c r="AM183">
        <f t="shared" si="67"/>
        <v>10</v>
      </c>
      <c r="AN183">
        <f t="shared" si="67"/>
        <v>10</v>
      </c>
      <c r="AO183">
        <f t="shared" si="67"/>
        <v>10</v>
      </c>
      <c r="AP183">
        <f t="shared" si="67"/>
        <v>10</v>
      </c>
      <c r="AQ183">
        <f t="shared" si="67"/>
        <v>10</v>
      </c>
      <c r="AR183">
        <f t="shared" si="67"/>
        <v>10</v>
      </c>
      <c r="AS183">
        <f t="shared" si="67"/>
        <v>10</v>
      </c>
      <c r="AT183">
        <f t="shared" si="67"/>
        <v>10</v>
      </c>
      <c r="AU183">
        <f t="shared" si="67"/>
        <v>10</v>
      </c>
      <c r="AV183">
        <f t="shared" si="67"/>
        <v>10</v>
      </c>
      <c r="AW183">
        <f t="shared" si="67"/>
        <v>10</v>
      </c>
      <c r="AX183">
        <f t="shared" si="67"/>
        <v>10</v>
      </c>
      <c r="AY183">
        <f t="shared" si="67"/>
        <v>10</v>
      </c>
      <c r="AZ183">
        <f t="shared" si="67"/>
        <v>10</v>
      </c>
      <c r="BA183">
        <f t="shared" si="67"/>
        <v>10</v>
      </c>
      <c r="BB183">
        <f t="shared" si="67"/>
        <v>10</v>
      </c>
      <c r="BC183">
        <f t="shared" si="67"/>
        <v>10</v>
      </c>
      <c r="BD183">
        <f t="shared" si="67"/>
        <v>10</v>
      </c>
      <c r="BE183">
        <f t="shared" si="67"/>
        <v>10</v>
      </c>
      <c r="BF183">
        <f t="shared" si="67"/>
        <v>10</v>
      </c>
      <c r="BG183">
        <f t="shared" si="67"/>
        <v>10</v>
      </c>
      <c r="BH183">
        <f t="shared" si="67"/>
        <v>10</v>
      </c>
      <c r="BI183">
        <f t="shared" si="67"/>
        <v>10</v>
      </c>
      <c r="BJ183">
        <f t="shared" si="67"/>
        <v>10</v>
      </c>
      <c r="BK183">
        <f t="shared" si="67"/>
        <v>10</v>
      </c>
      <c r="BL183">
        <f t="shared" si="67"/>
        <v>10</v>
      </c>
      <c r="BM183">
        <f t="shared" si="67"/>
        <v>10</v>
      </c>
      <c r="BN183">
        <f t="shared" si="67"/>
        <v>10</v>
      </c>
      <c r="BO183">
        <f t="shared" si="67"/>
        <v>10</v>
      </c>
      <c r="BP183">
        <f t="shared" si="67"/>
        <v>10</v>
      </c>
      <c r="BQ183">
        <f t="shared" si="67"/>
        <v>10</v>
      </c>
      <c r="BR183" s="16"/>
    </row>
    <row r="184" spans="1:70">
      <c r="A184" s="317"/>
      <c r="B184" s="312" t="s">
        <v>20</v>
      </c>
      <c r="C184" s="313"/>
      <c r="D184" s="211">
        <f>+入力シート①!K$2</f>
        <v>43740</v>
      </c>
      <c r="E184" s="208"/>
      <c r="F184" s="209"/>
      <c r="G184" s="209"/>
      <c r="H184" s="209"/>
      <c r="I184" s="209"/>
      <c r="J184" s="209"/>
      <c r="K184" s="210"/>
      <c r="M184" s="16"/>
      <c r="N184" s="191">
        <v>43377</v>
      </c>
      <c r="O184" s="191">
        <v>43010</v>
      </c>
      <c r="P184" s="191">
        <v>42647</v>
      </c>
      <c r="Q184" s="191">
        <v>42291</v>
      </c>
      <c r="R184" s="191">
        <v>41932</v>
      </c>
      <c r="S184" s="191">
        <v>41550</v>
      </c>
      <c r="T184" s="191">
        <v>41187</v>
      </c>
      <c r="U184" s="17">
        <v>24</v>
      </c>
      <c r="V184" s="79">
        <v>40456</v>
      </c>
      <c r="W184" s="79">
        <v>40091</v>
      </c>
      <c r="X184" s="79">
        <v>39729</v>
      </c>
      <c r="Y184" s="17">
        <v>22</v>
      </c>
      <c r="Z184" s="17">
        <v>10</v>
      </c>
      <c r="AA184" s="77">
        <v>4</v>
      </c>
      <c r="AB184" s="77">
        <v>22</v>
      </c>
      <c r="AC184">
        <v>27</v>
      </c>
      <c r="AD184">
        <v>4</v>
      </c>
      <c r="AH184">
        <v>19</v>
      </c>
      <c r="AI184">
        <v>20</v>
      </c>
      <c r="AJ184">
        <v>17</v>
      </c>
      <c r="AK184">
        <v>3</v>
      </c>
      <c r="AR184">
        <v>4</v>
      </c>
      <c r="AV184">
        <v>24</v>
      </c>
      <c r="AX184">
        <v>6</v>
      </c>
      <c r="BA184">
        <v>6</v>
      </c>
      <c r="BD184">
        <v>23</v>
      </c>
      <c r="BG184">
        <v>24</v>
      </c>
      <c r="BJ184">
        <v>7</v>
      </c>
      <c r="BL184">
        <v>25</v>
      </c>
      <c r="BR184" s="16"/>
    </row>
    <row r="185" spans="1:70">
      <c r="A185" s="317"/>
      <c r="B185" s="312" t="s">
        <v>62</v>
      </c>
      <c r="C185" s="313"/>
      <c r="D185" s="198">
        <f>+入力シート①!K$3</f>
        <v>37</v>
      </c>
      <c r="E185" s="208"/>
      <c r="F185" s="209"/>
      <c r="G185" s="209"/>
      <c r="H185" s="209"/>
      <c r="I185" s="209"/>
      <c r="J185" s="209"/>
      <c r="K185" s="210"/>
      <c r="M185" s="16"/>
      <c r="N185" s="17">
        <v>37</v>
      </c>
      <c r="O185" s="17">
        <v>37</v>
      </c>
      <c r="P185" s="17">
        <v>37</v>
      </c>
      <c r="Q185" s="17">
        <v>37</v>
      </c>
      <c r="R185" s="17">
        <v>37</v>
      </c>
      <c r="S185" s="17">
        <v>37</v>
      </c>
      <c r="T185" s="17">
        <v>37</v>
      </c>
      <c r="U185" s="17">
        <v>37</v>
      </c>
      <c r="V185" s="17">
        <v>37</v>
      </c>
      <c r="W185" s="17">
        <f>+$A$182</f>
        <v>37</v>
      </c>
      <c r="X185" s="17">
        <f>+$A$182</f>
        <v>37</v>
      </c>
      <c r="Y185" s="17">
        <f>+$A$182</f>
        <v>37</v>
      </c>
      <c r="Z185" s="17">
        <f t="shared" ref="Z185:BQ185" si="68">+$A$182</f>
        <v>37</v>
      </c>
      <c r="AA185" s="77">
        <f t="shared" si="68"/>
        <v>37</v>
      </c>
      <c r="AB185" s="77">
        <f t="shared" si="68"/>
        <v>37</v>
      </c>
      <c r="AC185">
        <f t="shared" si="68"/>
        <v>37</v>
      </c>
      <c r="AD185">
        <f t="shared" si="68"/>
        <v>37</v>
      </c>
      <c r="AE185">
        <f t="shared" si="68"/>
        <v>37</v>
      </c>
      <c r="AF185">
        <f t="shared" si="68"/>
        <v>37</v>
      </c>
      <c r="AG185">
        <f t="shared" si="68"/>
        <v>37</v>
      </c>
      <c r="AH185">
        <f t="shared" si="68"/>
        <v>37</v>
      </c>
      <c r="AI185">
        <f t="shared" si="68"/>
        <v>37</v>
      </c>
      <c r="AJ185">
        <f t="shared" si="68"/>
        <v>37</v>
      </c>
      <c r="AK185">
        <f t="shared" si="68"/>
        <v>37</v>
      </c>
      <c r="AL185">
        <f t="shared" si="68"/>
        <v>37</v>
      </c>
      <c r="AM185">
        <f t="shared" si="68"/>
        <v>37</v>
      </c>
      <c r="AN185">
        <f t="shared" si="68"/>
        <v>37</v>
      </c>
      <c r="AO185">
        <f t="shared" si="68"/>
        <v>37</v>
      </c>
      <c r="AP185">
        <f t="shared" si="68"/>
        <v>37</v>
      </c>
      <c r="AQ185">
        <f t="shared" si="68"/>
        <v>37</v>
      </c>
      <c r="AR185">
        <f t="shared" si="68"/>
        <v>37</v>
      </c>
      <c r="AS185">
        <f t="shared" si="68"/>
        <v>37</v>
      </c>
      <c r="AT185">
        <f t="shared" si="68"/>
        <v>37</v>
      </c>
      <c r="AU185">
        <f t="shared" si="68"/>
        <v>37</v>
      </c>
      <c r="AV185">
        <f t="shared" si="68"/>
        <v>37</v>
      </c>
      <c r="AW185">
        <f t="shared" si="68"/>
        <v>37</v>
      </c>
      <c r="AX185">
        <f t="shared" si="68"/>
        <v>37</v>
      </c>
      <c r="AY185">
        <f t="shared" si="68"/>
        <v>37</v>
      </c>
      <c r="AZ185">
        <f t="shared" si="68"/>
        <v>37</v>
      </c>
      <c r="BA185">
        <f t="shared" si="68"/>
        <v>37</v>
      </c>
      <c r="BB185">
        <f t="shared" si="68"/>
        <v>37</v>
      </c>
      <c r="BC185">
        <f t="shared" si="68"/>
        <v>37</v>
      </c>
      <c r="BD185">
        <f t="shared" si="68"/>
        <v>37</v>
      </c>
      <c r="BE185">
        <f t="shared" si="68"/>
        <v>37</v>
      </c>
      <c r="BF185">
        <f t="shared" si="68"/>
        <v>37</v>
      </c>
      <c r="BG185">
        <f t="shared" si="68"/>
        <v>37</v>
      </c>
      <c r="BH185">
        <f t="shared" si="68"/>
        <v>37</v>
      </c>
      <c r="BI185">
        <f t="shared" si="68"/>
        <v>37</v>
      </c>
      <c r="BJ185">
        <f t="shared" si="68"/>
        <v>37</v>
      </c>
      <c r="BK185">
        <f t="shared" si="68"/>
        <v>37</v>
      </c>
      <c r="BL185">
        <f t="shared" si="68"/>
        <v>37</v>
      </c>
      <c r="BM185">
        <f t="shared" si="68"/>
        <v>37</v>
      </c>
      <c r="BN185">
        <f t="shared" si="68"/>
        <v>37</v>
      </c>
      <c r="BO185">
        <f t="shared" si="68"/>
        <v>37</v>
      </c>
      <c r="BP185">
        <f t="shared" si="68"/>
        <v>37</v>
      </c>
      <c r="BQ185">
        <f t="shared" si="68"/>
        <v>37</v>
      </c>
      <c r="BR185" s="16"/>
    </row>
    <row r="186" spans="1:70" ht="16.5" thickBot="1">
      <c r="A186" s="317"/>
      <c r="B186" s="312" t="s">
        <v>21</v>
      </c>
      <c r="C186" s="313"/>
      <c r="D186" s="212">
        <f>+入力シート①!K$4</f>
        <v>0.2986111111111111</v>
      </c>
      <c r="E186" s="213"/>
      <c r="F186" s="214"/>
      <c r="G186" s="214"/>
      <c r="H186" s="214"/>
      <c r="I186" s="214"/>
      <c r="J186" s="214"/>
      <c r="K186" s="215"/>
      <c r="M186" s="16"/>
      <c r="N186" s="166">
        <v>0.2986111111111111</v>
      </c>
      <c r="O186" s="166">
        <v>0.43194444444444446</v>
      </c>
      <c r="P186" s="166">
        <v>0.30208333333333331</v>
      </c>
      <c r="Q186" s="166">
        <v>0.3263888888888889</v>
      </c>
      <c r="R186" s="166">
        <v>0.3298611111111111</v>
      </c>
      <c r="S186" s="166">
        <v>0.33194444444444443</v>
      </c>
      <c r="T186" s="166">
        <v>0.55555555555555558</v>
      </c>
      <c r="U186" s="166">
        <v>0.30555555555555552</v>
      </c>
      <c r="V186" s="84">
        <v>0.29166666666666669</v>
      </c>
      <c r="W186" s="84">
        <v>0.28472222222222221</v>
      </c>
      <c r="X186" s="84">
        <v>0.27083333333333331</v>
      </c>
      <c r="Z186" s="166"/>
      <c r="BR186" s="16"/>
    </row>
    <row r="187" spans="1:70">
      <c r="A187" s="317"/>
      <c r="B187" s="314" t="s">
        <v>22</v>
      </c>
      <c r="C187" s="216">
        <v>0</v>
      </c>
      <c r="D187" s="198">
        <f>+入力シート①!K$5</f>
        <v>27.3766</v>
      </c>
      <c r="E187" s="198">
        <f>+COUNT($M187:$BR187)</f>
        <v>29</v>
      </c>
      <c r="F187" s="201">
        <f>+AVERAGE($M187:$BR187)</f>
        <v>25.799644827586203</v>
      </c>
      <c r="G187" s="201">
        <f>+STDEV($M187:$BR187)</f>
        <v>1.2379240461313239</v>
      </c>
      <c r="H187" s="201">
        <f>+MAX($M187:$BR187)</f>
        <v>27.68</v>
      </c>
      <c r="I187" s="201">
        <f>+MIN($M187:$BR187)</f>
        <v>22.3</v>
      </c>
      <c r="J187" s="201">
        <f>+D187-F187</f>
        <v>1.5769551724137969</v>
      </c>
      <c r="K187" s="201">
        <f>+J187/G187</f>
        <v>1.2738707009868577</v>
      </c>
      <c r="M187" s="16"/>
      <c r="N187" s="17">
        <v>26.5</v>
      </c>
      <c r="O187" s="17">
        <v>27.68</v>
      </c>
      <c r="P187" s="17">
        <v>26.7</v>
      </c>
      <c r="Q187" s="17">
        <v>23.9</v>
      </c>
      <c r="R187" s="17">
        <v>25.24</v>
      </c>
      <c r="S187" s="17">
        <v>24.349699999999999</v>
      </c>
      <c r="T187" s="17">
        <v>26.37</v>
      </c>
      <c r="U187" s="17">
        <v>24.9</v>
      </c>
      <c r="V187">
        <v>27.5</v>
      </c>
      <c r="W187">
        <v>27.2</v>
      </c>
      <c r="X187">
        <v>26.9</v>
      </c>
      <c r="Y187" s="17">
        <v>26.3</v>
      </c>
      <c r="Z187" s="17">
        <v>25.2</v>
      </c>
      <c r="AA187" s="77">
        <v>26.8</v>
      </c>
      <c r="AB187" s="77">
        <v>25.6</v>
      </c>
      <c r="AC187">
        <v>25</v>
      </c>
      <c r="AD187">
        <v>26.3</v>
      </c>
      <c r="AH187">
        <v>27</v>
      </c>
      <c r="AI187">
        <v>24.7</v>
      </c>
      <c r="AJ187">
        <v>25.65</v>
      </c>
      <c r="AK187">
        <v>26.7</v>
      </c>
      <c r="AR187">
        <v>26.8</v>
      </c>
      <c r="AV187">
        <v>23.8</v>
      </c>
      <c r="AX187">
        <v>25</v>
      </c>
      <c r="BA187">
        <v>26.6</v>
      </c>
      <c r="BD187">
        <v>25.9</v>
      </c>
      <c r="BG187">
        <v>22.3</v>
      </c>
      <c r="BJ187">
        <v>26</v>
      </c>
      <c r="BL187">
        <v>25.3</v>
      </c>
      <c r="BR187" s="16"/>
    </row>
    <row r="188" spans="1:70">
      <c r="A188" s="317"/>
      <c r="B188" s="314"/>
      <c r="C188" s="216">
        <v>10</v>
      </c>
      <c r="D188" s="198">
        <f>+入力シート①!K$6</f>
        <v>27.3767</v>
      </c>
      <c r="E188" s="198">
        <f t="shared" ref="E188:E202" si="69">+COUNT($M188:$BR188)</f>
        <v>27</v>
      </c>
      <c r="F188" s="201">
        <f t="shared" ref="F188:F202" si="70">+AVERAGE($M188:$BR188)</f>
        <v>25.719440740740747</v>
      </c>
      <c r="G188" s="201">
        <f t="shared" ref="G188:G202" si="71">+STDEV($M188:$BR188)</f>
        <v>1.2984266716830382</v>
      </c>
      <c r="H188" s="201">
        <f t="shared" ref="H188:H202" si="72">+MAX($M188:$BR188)</f>
        <v>27.69</v>
      </c>
      <c r="I188" s="201">
        <f t="shared" ref="I188:I202" si="73">+MIN($M188:$BR188)</f>
        <v>22.44</v>
      </c>
      <c r="J188" s="201">
        <f t="shared" ref="J188:J199" si="74">+D188-F188</f>
        <v>1.6572592592592521</v>
      </c>
      <c r="K188" s="201">
        <f t="shared" ref="K188:K199" si="75">+J188/G188</f>
        <v>1.2763595321952916</v>
      </c>
      <c r="M188" s="16"/>
      <c r="N188" s="17">
        <v>26.43</v>
      </c>
      <c r="O188" s="17">
        <v>27.69</v>
      </c>
      <c r="P188" s="17">
        <v>26.91</v>
      </c>
      <c r="Q188" s="17">
        <v>23.9</v>
      </c>
      <c r="R188" s="17">
        <v>25.24</v>
      </c>
      <c r="S188" s="17">
        <v>24.367000000000001</v>
      </c>
      <c r="T188" s="17">
        <v>26.33</v>
      </c>
      <c r="U188" s="17">
        <v>24.948399999999999</v>
      </c>
      <c r="V188">
        <v>27.51</v>
      </c>
      <c r="W188">
        <v>27.279499999999999</v>
      </c>
      <c r="X188">
        <v>27.05</v>
      </c>
      <c r="Y188" s="17">
        <v>26.35</v>
      </c>
      <c r="Z188" s="17">
        <v>25.32</v>
      </c>
      <c r="AA188" s="77">
        <v>26.85</v>
      </c>
      <c r="AC188">
        <v>24.98</v>
      </c>
      <c r="AD188">
        <v>26.22</v>
      </c>
      <c r="AH188">
        <v>26.87</v>
      </c>
      <c r="AI188">
        <v>24.78</v>
      </c>
      <c r="AJ188">
        <v>25.57</v>
      </c>
      <c r="AR188">
        <v>24.77</v>
      </c>
      <c r="AV188">
        <v>23.2</v>
      </c>
      <c r="AX188">
        <v>25.18</v>
      </c>
      <c r="BA188">
        <v>26.33</v>
      </c>
      <c r="BD188">
        <v>25.61</v>
      </c>
      <c r="BG188">
        <v>22.44</v>
      </c>
      <c r="BJ188">
        <v>26.58</v>
      </c>
      <c r="BL188">
        <v>25.72</v>
      </c>
      <c r="BR188" s="16"/>
    </row>
    <row r="189" spans="1:70">
      <c r="A189" s="317"/>
      <c r="B189" s="314"/>
      <c r="C189" s="216">
        <v>20</v>
      </c>
      <c r="D189" s="198">
        <f>+入力シート①!K$7</f>
        <v>27.369499999999999</v>
      </c>
      <c r="E189" s="198">
        <f t="shared" si="69"/>
        <v>27</v>
      </c>
      <c r="F189" s="201">
        <f t="shared" si="70"/>
        <v>25.712729629629639</v>
      </c>
      <c r="G189" s="201">
        <f t="shared" si="71"/>
        <v>1.3641016107581334</v>
      </c>
      <c r="H189" s="201">
        <f t="shared" si="72"/>
        <v>27.8</v>
      </c>
      <c r="I189" s="201">
        <f t="shared" si="73"/>
        <v>22.42</v>
      </c>
      <c r="J189" s="201">
        <f t="shared" si="74"/>
        <v>1.65677037037036</v>
      </c>
      <c r="K189" s="201">
        <f t="shared" si="75"/>
        <v>1.2145505564278078</v>
      </c>
      <c r="M189" s="16"/>
      <c r="N189" s="17">
        <v>26.31</v>
      </c>
      <c r="O189" s="17">
        <v>27.67</v>
      </c>
      <c r="P189" s="17">
        <v>27.8</v>
      </c>
      <c r="Q189" s="17">
        <v>23.89</v>
      </c>
      <c r="R189" s="17">
        <v>25.26</v>
      </c>
      <c r="S189" s="17">
        <v>24.017600000000002</v>
      </c>
      <c r="T189" s="17">
        <v>26.3</v>
      </c>
      <c r="U189" s="17">
        <v>24.845300000000002</v>
      </c>
      <c r="V189">
        <v>27.5</v>
      </c>
      <c r="W189">
        <v>27.2608</v>
      </c>
      <c r="X189">
        <v>27.04</v>
      </c>
      <c r="Y189" s="17">
        <v>26.35</v>
      </c>
      <c r="Z189" s="17">
        <v>25.33</v>
      </c>
      <c r="AA189" s="77">
        <v>26.83</v>
      </c>
      <c r="AC189">
        <v>24.98</v>
      </c>
      <c r="AD189">
        <v>26.18</v>
      </c>
      <c r="AH189">
        <v>26.85</v>
      </c>
      <c r="AI189">
        <v>24.79</v>
      </c>
      <c r="AJ189">
        <v>25.55</v>
      </c>
      <c r="AR189">
        <v>24.43</v>
      </c>
      <c r="AV189">
        <v>23.2</v>
      </c>
      <c r="AX189">
        <v>25.17</v>
      </c>
      <c r="BA189">
        <v>26.33</v>
      </c>
      <c r="BD189">
        <v>25.61</v>
      </c>
      <c r="BG189">
        <v>22.42</v>
      </c>
      <c r="BJ189">
        <v>26.59</v>
      </c>
      <c r="BL189">
        <v>25.74</v>
      </c>
      <c r="BR189" s="16"/>
    </row>
    <row r="190" spans="1:70">
      <c r="A190" s="317"/>
      <c r="B190" s="314"/>
      <c r="C190" s="216">
        <v>30</v>
      </c>
      <c r="D190" s="198">
        <f>+入力シート①!K$8</f>
        <v>27.096599999999999</v>
      </c>
      <c r="E190" s="198">
        <f t="shared" si="69"/>
        <v>27</v>
      </c>
      <c r="F190" s="201">
        <f t="shared" si="70"/>
        <v>25.568829629629633</v>
      </c>
      <c r="G190" s="201">
        <f t="shared" si="71"/>
        <v>1.4794207592617026</v>
      </c>
      <c r="H190" s="201">
        <f t="shared" si="72"/>
        <v>27.66</v>
      </c>
      <c r="I190" s="201">
        <f t="shared" si="73"/>
        <v>22.19</v>
      </c>
      <c r="J190" s="201">
        <f t="shared" si="74"/>
        <v>1.5277703703703658</v>
      </c>
      <c r="K190" s="201">
        <f t="shared" si="75"/>
        <v>1.0326814469825283</v>
      </c>
      <c r="M190" s="16"/>
      <c r="N190" s="17">
        <v>26.29</v>
      </c>
      <c r="O190" s="17">
        <v>27.66</v>
      </c>
      <c r="P190" s="17">
        <v>26.99</v>
      </c>
      <c r="Q190" s="17">
        <v>23.89</v>
      </c>
      <c r="R190" s="17">
        <v>25.25</v>
      </c>
      <c r="S190" s="17">
        <v>22.2407</v>
      </c>
      <c r="T190" s="17">
        <v>26.28</v>
      </c>
      <c r="U190" s="17">
        <v>24.8203</v>
      </c>
      <c r="V190">
        <v>27.51</v>
      </c>
      <c r="W190">
        <v>27.2074</v>
      </c>
      <c r="X190">
        <v>27.05</v>
      </c>
      <c r="Y190" s="17">
        <v>26.35</v>
      </c>
      <c r="Z190" s="17">
        <v>24.61</v>
      </c>
      <c r="AA190" s="77">
        <v>26.72</v>
      </c>
      <c r="AC190">
        <v>24.98</v>
      </c>
      <c r="AD190">
        <v>26.2</v>
      </c>
      <c r="AH190">
        <v>26.83</v>
      </c>
      <c r="AI190">
        <v>24.82</v>
      </c>
      <c r="AJ190">
        <v>25.52</v>
      </c>
      <c r="AR190">
        <v>24.35</v>
      </c>
      <c r="AV190">
        <v>23.17</v>
      </c>
      <c r="AX190">
        <v>25.13</v>
      </c>
      <c r="BA190">
        <v>26.33</v>
      </c>
      <c r="BD190">
        <v>25.61</v>
      </c>
      <c r="BG190">
        <v>22.19</v>
      </c>
      <c r="BJ190">
        <v>26.6</v>
      </c>
      <c r="BL190">
        <v>25.76</v>
      </c>
      <c r="BR190" s="16"/>
    </row>
    <row r="191" spans="1:70">
      <c r="A191" s="317"/>
      <c r="B191" s="314"/>
      <c r="C191" s="216">
        <v>50</v>
      </c>
      <c r="D191" s="198">
        <f>+入力シート①!K$9</f>
        <v>26.7346</v>
      </c>
      <c r="E191" s="198">
        <f t="shared" si="69"/>
        <v>27</v>
      </c>
      <c r="F191" s="201">
        <f t="shared" si="70"/>
        <v>25.042366666666663</v>
      </c>
      <c r="G191" s="201">
        <f t="shared" si="71"/>
        <v>2.0013868305214295</v>
      </c>
      <c r="H191" s="201">
        <f t="shared" si="72"/>
        <v>27.61</v>
      </c>
      <c r="I191" s="201">
        <f t="shared" si="73"/>
        <v>19.232600000000001</v>
      </c>
      <c r="J191" s="201">
        <f t="shared" si="74"/>
        <v>1.6922333333333377</v>
      </c>
      <c r="K191" s="201">
        <f t="shared" si="75"/>
        <v>0.8455303630095603</v>
      </c>
      <c r="M191" s="16"/>
      <c r="N191" s="17">
        <v>26.24</v>
      </c>
      <c r="O191" s="17">
        <v>27.61</v>
      </c>
      <c r="P191" s="17">
        <v>24.39</v>
      </c>
      <c r="Q191" s="17">
        <v>23.87</v>
      </c>
      <c r="R191" s="17">
        <v>25.02</v>
      </c>
      <c r="S191" s="17">
        <v>19.232600000000001</v>
      </c>
      <c r="T191" s="17">
        <v>26.08</v>
      </c>
      <c r="U191" s="17">
        <v>23.938199999999998</v>
      </c>
      <c r="V191">
        <v>27.36</v>
      </c>
      <c r="W191">
        <v>26.763100000000001</v>
      </c>
      <c r="X191">
        <v>26.99</v>
      </c>
      <c r="Y191" s="17">
        <v>26.36</v>
      </c>
      <c r="Z191" s="17">
        <v>22</v>
      </c>
      <c r="AA191" s="77">
        <v>26.63</v>
      </c>
      <c r="AC191">
        <v>24.98</v>
      </c>
      <c r="AD191">
        <v>26.2</v>
      </c>
      <c r="AH191">
        <v>26.59</v>
      </c>
      <c r="AI191">
        <v>24.83</v>
      </c>
      <c r="AJ191">
        <v>25.51</v>
      </c>
      <c r="AR191">
        <v>23.93</v>
      </c>
      <c r="AV191">
        <v>22.58</v>
      </c>
      <c r="AX191">
        <v>23.76</v>
      </c>
      <c r="BA191">
        <v>26.33</v>
      </c>
      <c r="BD191">
        <v>25.62</v>
      </c>
      <c r="BG191">
        <v>21.17</v>
      </c>
      <c r="BJ191">
        <v>26.6</v>
      </c>
      <c r="BL191">
        <v>25.56</v>
      </c>
      <c r="BR191" s="16"/>
    </row>
    <row r="192" spans="1:70">
      <c r="A192" s="317"/>
      <c r="B192" s="314"/>
      <c r="C192" s="216">
        <v>75</v>
      </c>
      <c r="D192" s="198">
        <f>+入力シート①!K$10</f>
        <v>24.482900000000001</v>
      </c>
      <c r="E192" s="198">
        <f t="shared" si="69"/>
        <v>27</v>
      </c>
      <c r="F192" s="201">
        <f t="shared" si="70"/>
        <v>23.618703703703698</v>
      </c>
      <c r="G192" s="201">
        <f t="shared" si="71"/>
        <v>2.933911593036723</v>
      </c>
      <c r="H192" s="201">
        <f t="shared" si="72"/>
        <v>27.47</v>
      </c>
      <c r="I192" s="201">
        <f t="shared" si="73"/>
        <v>16.855499999999999</v>
      </c>
      <c r="J192" s="201">
        <f t="shared" si="74"/>
        <v>0.86419629629630279</v>
      </c>
      <c r="K192" s="201">
        <f t="shared" si="75"/>
        <v>0.29455430707161251</v>
      </c>
      <c r="M192" s="16"/>
      <c r="N192" s="17">
        <v>26.16</v>
      </c>
      <c r="O192" s="17">
        <v>27.47</v>
      </c>
      <c r="P192" s="17">
        <v>20.86</v>
      </c>
      <c r="Q192" s="17">
        <v>18.45</v>
      </c>
      <c r="R192" s="17">
        <v>23.6</v>
      </c>
      <c r="S192" s="17">
        <v>16.855499999999999</v>
      </c>
      <c r="T192" s="17">
        <v>25.04</v>
      </c>
      <c r="U192" s="17">
        <v>22.440999999999999</v>
      </c>
      <c r="V192">
        <v>24.24</v>
      </c>
      <c r="W192">
        <v>25.148499999999999</v>
      </c>
      <c r="X192">
        <v>26.84</v>
      </c>
      <c r="Y192" s="17">
        <v>26.34</v>
      </c>
      <c r="Z192" s="17">
        <v>19.72</v>
      </c>
      <c r="AA192" s="77">
        <v>25.71</v>
      </c>
      <c r="AC192">
        <v>24.79</v>
      </c>
      <c r="AD192">
        <v>26.06</v>
      </c>
      <c r="AH192">
        <v>24.76</v>
      </c>
      <c r="AI192">
        <v>24.84</v>
      </c>
      <c r="AJ192">
        <v>25.5</v>
      </c>
      <c r="AR192">
        <v>23.26</v>
      </c>
      <c r="AV192">
        <v>20.64</v>
      </c>
      <c r="AX192">
        <v>18.3</v>
      </c>
      <c r="BA192">
        <v>25.29</v>
      </c>
      <c r="BD192">
        <v>25.5</v>
      </c>
      <c r="BG192">
        <v>19.559999999999999</v>
      </c>
      <c r="BJ192">
        <v>25.62</v>
      </c>
      <c r="BL192">
        <v>24.71</v>
      </c>
      <c r="BR192" s="16"/>
    </row>
    <row r="193" spans="1:70">
      <c r="A193" s="317"/>
      <c r="B193" s="314"/>
      <c r="C193" s="216">
        <v>100</v>
      </c>
      <c r="D193" s="198">
        <f>+入力シート①!K$11</f>
        <v>23.527999999999999</v>
      </c>
      <c r="E193" s="198">
        <f t="shared" si="69"/>
        <v>27</v>
      </c>
      <c r="F193" s="201">
        <f t="shared" si="70"/>
        <v>21.97865925925926</v>
      </c>
      <c r="G193" s="201">
        <f t="shared" si="71"/>
        <v>3.2578799552020037</v>
      </c>
      <c r="H193" s="201">
        <f t="shared" si="72"/>
        <v>26.82</v>
      </c>
      <c r="I193" s="201">
        <f t="shared" si="73"/>
        <v>15.08</v>
      </c>
      <c r="J193" s="201">
        <f t="shared" si="74"/>
        <v>1.5493407407407389</v>
      </c>
      <c r="K193" s="201">
        <f t="shared" si="75"/>
        <v>0.47556716700590418</v>
      </c>
      <c r="M193" s="16"/>
      <c r="N193" s="17">
        <v>25.48</v>
      </c>
      <c r="O193" s="17">
        <v>26.82</v>
      </c>
      <c r="P193" s="17">
        <v>17.97</v>
      </c>
      <c r="Q193" s="17">
        <v>15.08</v>
      </c>
      <c r="R193" s="17">
        <v>22.42</v>
      </c>
      <c r="S193" s="17">
        <v>15.2272</v>
      </c>
      <c r="T193" s="17">
        <v>23.05</v>
      </c>
      <c r="U193" s="17">
        <v>22.074999999999999</v>
      </c>
      <c r="V193">
        <v>22.81</v>
      </c>
      <c r="W193">
        <v>23.4316</v>
      </c>
      <c r="X193">
        <v>25.53</v>
      </c>
      <c r="Y193" s="17">
        <v>25.25</v>
      </c>
      <c r="Z193" s="17">
        <v>19.239999999999998</v>
      </c>
      <c r="AA193" s="77">
        <v>22.45</v>
      </c>
      <c r="AC193">
        <v>23.94</v>
      </c>
      <c r="AD193">
        <v>24.74</v>
      </c>
      <c r="AH193">
        <v>23.11</v>
      </c>
      <c r="AI193">
        <v>23.99</v>
      </c>
      <c r="AJ193">
        <v>23.82</v>
      </c>
      <c r="AR193">
        <v>21.27</v>
      </c>
      <c r="AV193">
        <v>18.16</v>
      </c>
      <c r="AX193">
        <v>16.64</v>
      </c>
      <c r="BA193">
        <v>24.1</v>
      </c>
      <c r="BD193">
        <v>24.24</v>
      </c>
      <c r="BG193">
        <v>17.38</v>
      </c>
      <c r="BJ193">
        <v>23.11</v>
      </c>
      <c r="BL193">
        <v>22.09</v>
      </c>
      <c r="BR193" s="16"/>
    </row>
    <row r="194" spans="1:70">
      <c r="A194" s="317"/>
      <c r="B194" s="314"/>
      <c r="C194" s="216">
        <v>150</v>
      </c>
      <c r="D194" s="198">
        <f>+入力シート①!K$12</f>
        <v>20.368300000000001</v>
      </c>
      <c r="E194" s="198">
        <f t="shared" si="69"/>
        <v>27</v>
      </c>
      <c r="F194" s="201">
        <f t="shared" si="70"/>
        <v>19.006699999999999</v>
      </c>
      <c r="G194" s="201">
        <f t="shared" si="71"/>
        <v>3.5052754861560107</v>
      </c>
      <c r="H194" s="201">
        <f t="shared" si="72"/>
        <v>24.39</v>
      </c>
      <c r="I194" s="201">
        <f t="shared" si="73"/>
        <v>11.858499999999999</v>
      </c>
      <c r="J194" s="201">
        <f t="shared" si="74"/>
        <v>1.3616000000000028</v>
      </c>
      <c r="K194" s="201">
        <f t="shared" si="75"/>
        <v>0.38844307826235186</v>
      </c>
      <c r="M194" s="16"/>
      <c r="N194" s="17">
        <v>21.15</v>
      </c>
      <c r="O194" s="17">
        <v>24.39</v>
      </c>
      <c r="P194" s="17">
        <v>15.19</v>
      </c>
      <c r="Q194" s="17">
        <v>12.67</v>
      </c>
      <c r="R194" s="17">
        <v>20.61</v>
      </c>
      <c r="S194" s="17">
        <v>11.858499999999999</v>
      </c>
      <c r="T194" s="17">
        <v>19.440000000000001</v>
      </c>
      <c r="U194" s="17">
        <v>20.761900000000001</v>
      </c>
      <c r="V194">
        <v>21.05</v>
      </c>
      <c r="W194">
        <v>19.9605</v>
      </c>
      <c r="X194">
        <v>21.73</v>
      </c>
      <c r="Y194" s="17">
        <v>23.38</v>
      </c>
      <c r="Z194" s="17">
        <v>17.239999999999998</v>
      </c>
      <c r="AA194" s="77">
        <v>19.43</v>
      </c>
      <c r="AC194">
        <v>21.57</v>
      </c>
      <c r="AD194">
        <v>23.92</v>
      </c>
      <c r="AH194">
        <v>20.75</v>
      </c>
      <c r="AI194">
        <v>20.7</v>
      </c>
      <c r="AJ194">
        <v>21.05</v>
      </c>
      <c r="AR194">
        <v>16.45</v>
      </c>
      <c r="AV194">
        <v>13.97</v>
      </c>
      <c r="AX194">
        <v>13.46</v>
      </c>
      <c r="BA194">
        <v>19.71</v>
      </c>
      <c r="BD194">
        <v>21.21</v>
      </c>
      <c r="BG194">
        <v>14.11</v>
      </c>
      <c r="BJ194">
        <v>20.49</v>
      </c>
      <c r="BL194">
        <v>16.93</v>
      </c>
      <c r="BR194" s="16"/>
    </row>
    <row r="195" spans="1:70">
      <c r="A195" s="317"/>
      <c r="B195" s="314"/>
      <c r="C195" s="216">
        <v>200</v>
      </c>
      <c r="D195" s="198">
        <f>+入力シート①!K$13</f>
        <v>18.8491</v>
      </c>
      <c r="E195" s="198">
        <f t="shared" si="69"/>
        <v>27</v>
      </c>
      <c r="F195" s="201">
        <f t="shared" si="70"/>
        <v>16.849151851851854</v>
      </c>
      <c r="G195" s="201">
        <f t="shared" si="71"/>
        <v>3.2782406826469961</v>
      </c>
      <c r="H195" s="201">
        <f t="shared" si="72"/>
        <v>20.82</v>
      </c>
      <c r="I195" s="201">
        <f t="shared" si="73"/>
        <v>9.2950999999999997</v>
      </c>
      <c r="J195" s="201">
        <f t="shared" si="74"/>
        <v>1.999948148148146</v>
      </c>
      <c r="K195" s="201">
        <f t="shared" si="75"/>
        <v>0.61006751540076054</v>
      </c>
      <c r="M195" s="16"/>
      <c r="N195" s="17">
        <v>16.39</v>
      </c>
      <c r="O195" s="17">
        <v>19.36</v>
      </c>
      <c r="P195" s="17">
        <v>13.91</v>
      </c>
      <c r="Q195" s="17">
        <v>10.88</v>
      </c>
      <c r="R195" s="17">
        <v>19.309999999999999</v>
      </c>
      <c r="S195" s="17">
        <v>9.2950999999999997</v>
      </c>
      <c r="T195" s="17">
        <v>18.489999999999998</v>
      </c>
      <c r="U195" s="17">
        <v>18.726600000000001</v>
      </c>
      <c r="V195">
        <v>19.77</v>
      </c>
      <c r="W195">
        <v>17.055399999999999</v>
      </c>
      <c r="X195">
        <v>18.57</v>
      </c>
      <c r="Y195" s="17">
        <v>20.23</v>
      </c>
      <c r="Z195" s="17">
        <v>16.2</v>
      </c>
      <c r="AA195" s="77">
        <v>17.13</v>
      </c>
      <c r="AC195">
        <v>19.940000000000001</v>
      </c>
      <c r="AD195">
        <v>20.82</v>
      </c>
      <c r="AH195">
        <v>18.829999999999998</v>
      </c>
      <c r="AI195">
        <v>19.78</v>
      </c>
      <c r="AJ195">
        <v>19.29</v>
      </c>
      <c r="AR195">
        <v>14.55</v>
      </c>
      <c r="AV195">
        <v>11.67</v>
      </c>
      <c r="AX195">
        <v>11.47</v>
      </c>
      <c r="BA195">
        <v>16.96</v>
      </c>
      <c r="BD195">
        <v>19.43</v>
      </c>
      <c r="BG195">
        <v>12.65</v>
      </c>
      <c r="BJ195">
        <v>18.920000000000002</v>
      </c>
      <c r="BL195">
        <v>15.3</v>
      </c>
      <c r="BR195" s="16"/>
    </row>
    <row r="196" spans="1:70">
      <c r="A196" s="317"/>
      <c r="B196" s="314"/>
      <c r="C196" s="216">
        <v>300</v>
      </c>
      <c r="D196" s="198">
        <f>+入力シート①!K$14</f>
        <v>16.5123</v>
      </c>
      <c r="E196" s="198">
        <f t="shared" si="69"/>
        <v>19</v>
      </c>
      <c r="F196" s="201">
        <f t="shared" si="70"/>
        <v>14.285884210526316</v>
      </c>
      <c r="G196" s="201">
        <f t="shared" si="71"/>
        <v>3.4680681125989588</v>
      </c>
      <c r="H196" s="201">
        <f t="shared" si="72"/>
        <v>18.05</v>
      </c>
      <c r="I196" s="201">
        <f t="shared" si="73"/>
        <v>7.0526</v>
      </c>
      <c r="J196" s="201">
        <f t="shared" si="74"/>
        <v>2.226415789473684</v>
      </c>
      <c r="K196" s="201">
        <f t="shared" si="75"/>
        <v>0.64197579666485138</v>
      </c>
      <c r="M196" s="16"/>
      <c r="N196" s="17">
        <v>11</v>
      </c>
      <c r="O196" s="17">
        <v>14.97</v>
      </c>
      <c r="P196" s="17">
        <v>10.46</v>
      </c>
      <c r="Q196" s="17">
        <v>8.3699999999999992</v>
      </c>
      <c r="R196" s="17">
        <v>16.11</v>
      </c>
      <c r="S196" s="17">
        <v>7.0526</v>
      </c>
      <c r="T196" s="17">
        <v>17.63</v>
      </c>
      <c r="U196" s="17">
        <v>16.716899999999999</v>
      </c>
      <c r="V196">
        <v>16.739999999999998</v>
      </c>
      <c r="W196">
        <v>9.5422999999999991</v>
      </c>
      <c r="X196">
        <v>12.55</v>
      </c>
      <c r="Y196" s="17">
        <v>17.260000000000002</v>
      </c>
      <c r="Z196" s="17">
        <v>12.94</v>
      </c>
      <c r="AA196" s="77">
        <v>15.12</v>
      </c>
      <c r="AC196">
        <v>18.05</v>
      </c>
      <c r="AD196">
        <v>17.68</v>
      </c>
      <c r="AH196">
        <v>15.81</v>
      </c>
      <c r="AI196">
        <v>16.440000000000001</v>
      </c>
      <c r="AJ196">
        <v>16.989999999999998</v>
      </c>
      <c r="BR196" s="16"/>
    </row>
    <row r="197" spans="1:70">
      <c r="A197" s="317"/>
      <c r="B197" s="314"/>
      <c r="C197" s="216">
        <v>400</v>
      </c>
      <c r="D197" s="198">
        <f>+入力シート①!K$15</f>
        <v>14.858700000000001</v>
      </c>
      <c r="E197" s="198">
        <f t="shared" si="69"/>
        <v>18</v>
      </c>
      <c r="F197" s="201">
        <f t="shared" si="70"/>
        <v>11.30768888888889</v>
      </c>
      <c r="G197" s="201">
        <f t="shared" si="71"/>
        <v>3.0808301585370708</v>
      </c>
      <c r="H197" s="201">
        <f t="shared" si="72"/>
        <v>15.92</v>
      </c>
      <c r="I197" s="201">
        <f t="shared" si="73"/>
        <v>5.2709000000000001</v>
      </c>
      <c r="J197" s="201">
        <f t="shared" si="74"/>
        <v>3.5510111111111105</v>
      </c>
      <c r="K197" s="201">
        <f t="shared" si="75"/>
        <v>1.152615018803018</v>
      </c>
      <c r="M197" s="16"/>
      <c r="N197" s="17">
        <v>8.4</v>
      </c>
      <c r="O197" s="17">
        <v>11.6</v>
      </c>
      <c r="P197" s="17">
        <v>8.3699999999999992</v>
      </c>
      <c r="Q197" s="17">
        <v>6.38</v>
      </c>
      <c r="R197" s="17">
        <v>12.56</v>
      </c>
      <c r="S197" s="17">
        <v>5.2709000000000001</v>
      </c>
      <c r="T197" s="17">
        <v>14.54</v>
      </c>
      <c r="U197" s="17">
        <v>14.746499999999999</v>
      </c>
      <c r="V197">
        <v>12.93</v>
      </c>
      <c r="W197">
        <v>8.5009999999999994</v>
      </c>
      <c r="X197">
        <v>8.93</v>
      </c>
      <c r="Y197" s="17">
        <v>13.09</v>
      </c>
      <c r="Z197" s="17">
        <v>11.68</v>
      </c>
      <c r="AA197" s="77">
        <v>11.34</v>
      </c>
      <c r="AC197">
        <v>15.34</v>
      </c>
      <c r="AD197">
        <v>15.92</v>
      </c>
      <c r="AI197">
        <v>12.9</v>
      </c>
      <c r="AJ197">
        <v>11.04</v>
      </c>
      <c r="BR197" s="16"/>
    </row>
    <row r="198" spans="1:70">
      <c r="A198" s="317"/>
      <c r="B198" s="314"/>
      <c r="C198" s="216">
        <v>500</v>
      </c>
      <c r="D198" s="198" t="str">
        <f>+入力シート①!K$16</f>
        <v>-</v>
      </c>
      <c r="E198" s="198">
        <f t="shared" si="69"/>
        <v>8</v>
      </c>
      <c r="F198" s="201">
        <f t="shared" si="70"/>
        <v>6.1300000000000008</v>
      </c>
      <c r="G198" s="201">
        <f t="shared" si="71"/>
        <v>4.3099784553654414</v>
      </c>
      <c r="H198" s="201">
        <f t="shared" si="72"/>
        <v>11.63</v>
      </c>
      <c r="I198" s="201">
        <f t="shared" si="73"/>
        <v>0</v>
      </c>
      <c r="J198" s="201" t="e">
        <f t="shared" si="74"/>
        <v>#VALUE!</v>
      </c>
      <c r="K198" s="201" t="e">
        <f t="shared" si="75"/>
        <v>#VALUE!</v>
      </c>
      <c r="M198" s="16"/>
      <c r="N198" s="17">
        <v>6.74</v>
      </c>
      <c r="O198" s="17">
        <v>7.56</v>
      </c>
      <c r="P198" s="17" t="s">
        <v>112</v>
      </c>
      <c r="Q198" s="17">
        <v>4.84</v>
      </c>
      <c r="R198" s="17">
        <v>10.25</v>
      </c>
      <c r="S198" s="17">
        <v>0</v>
      </c>
      <c r="T198" s="17">
        <v>11.63</v>
      </c>
      <c r="U198" s="17">
        <v>0</v>
      </c>
      <c r="V198">
        <v>8.02</v>
      </c>
      <c r="BR198" s="16"/>
    </row>
    <row r="199" spans="1:70">
      <c r="A199" s="317"/>
      <c r="B199" s="314"/>
      <c r="C199" s="216">
        <v>600</v>
      </c>
      <c r="D199" s="198" t="str">
        <f>+入力シート①!K$17</f>
        <v>-</v>
      </c>
      <c r="E199" s="198">
        <f t="shared" si="69"/>
        <v>9</v>
      </c>
      <c r="F199" s="201">
        <f t="shared" si="70"/>
        <v>0</v>
      </c>
      <c r="G199" s="201">
        <f t="shared" si="71"/>
        <v>0</v>
      </c>
      <c r="H199" s="201">
        <f t="shared" si="72"/>
        <v>0</v>
      </c>
      <c r="I199" s="201">
        <f t="shared" si="73"/>
        <v>0</v>
      </c>
      <c r="J199" s="201" t="e">
        <f t="shared" si="74"/>
        <v>#VALUE!</v>
      </c>
      <c r="K199" s="201" t="e">
        <f t="shared" si="75"/>
        <v>#VALUE!</v>
      </c>
      <c r="M199" s="16"/>
      <c r="N199" s="17">
        <v>0</v>
      </c>
      <c r="O199" s="17">
        <v>0</v>
      </c>
      <c r="P199" s="17">
        <v>0</v>
      </c>
      <c r="Q199" s="17">
        <v>0</v>
      </c>
      <c r="R199" s="17">
        <v>0</v>
      </c>
      <c r="S199" s="17">
        <v>0</v>
      </c>
      <c r="T199" s="17">
        <v>0</v>
      </c>
      <c r="U199" s="17">
        <v>0</v>
      </c>
      <c r="V199">
        <v>0</v>
      </c>
      <c r="BR199" s="16"/>
    </row>
    <row r="200" spans="1:70">
      <c r="A200" s="317"/>
      <c r="B200" s="217"/>
      <c r="C200" s="217"/>
      <c r="D200" s="218"/>
      <c r="E200" s="218"/>
      <c r="F200" s="219"/>
      <c r="G200" s="219"/>
      <c r="H200" s="219"/>
      <c r="I200" s="219"/>
      <c r="J200" s="219"/>
      <c r="K200" s="219"/>
      <c r="L200" s="18"/>
      <c r="M200" s="16"/>
      <c r="V200" s="18"/>
      <c r="W200" s="18"/>
      <c r="X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c r="AY200" s="18"/>
      <c r="AZ200" s="18"/>
      <c r="BA200" s="18"/>
      <c r="BB200" s="18"/>
      <c r="BC200" s="18"/>
      <c r="BD200" s="18"/>
      <c r="BE200" s="18"/>
      <c r="BF200" s="18"/>
      <c r="BG200" s="18"/>
      <c r="BH200" s="18"/>
      <c r="BI200" s="18"/>
      <c r="BJ200" s="18"/>
      <c r="BK200" s="18"/>
      <c r="BL200" s="18"/>
      <c r="BM200" s="18"/>
      <c r="BN200" s="18"/>
      <c r="BO200" s="18"/>
      <c r="BP200" s="18"/>
      <c r="BQ200" s="18"/>
      <c r="BR200" s="16"/>
    </row>
    <row r="201" spans="1:70">
      <c r="A201" s="317"/>
      <c r="B201" s="315" t="s">
        <v>25</v>
      </c>
      <c r="C201" s="220" t="s">
        <v>23</v>
      </c>
      <c r="D201" s="198">
        <f>+入力シート①!K$19</f>
        <v>261</v>
      </c>
      <c r="E201" s="198">
        <f t="shared" si="69"/>
        <v>28</v>
      </c>
      <c r="F201" s="201">
        <f t="shared" si="70"/>
        <v>204.57142857142858</v>
      </c>
      <c r="G201" s="201">
        <f t="shared" si="71"/>
        <v>99.926798604603945</v>
      </c>
      <c r="H201" s="201">
        <f t="shared" si="72"/>
        <v>353</v>
      </c>
      <c r="I201" s="201">
        <f t="shared" si="73"/>
        <v>19</v>
      </c>
      <c r="J201" s="201">
        <f>+D201-F201</f>
        <v>56.428571428571416</v>
      </c>
      <c r="K201" s="201">
        <f>+J201/G201</f>
        <v>0.56469908189344886</v>
      </c>
      <c r="M201" s="16"/>
      <c r="N201" s="17">
        <v>170</v>
      </c>
      <c r="O201" s="17">
        <v>171</v>
      </c>
      <c r="P201" s="17">
        <v>19</v>
      </c>
      <c r="Q201" s="17">
        <v>298</v>
      </c>
      <c r="R201" s="17">
        <v>353</v>
      </c>
      <c r="S201" s="17">
        <v>336</v>
      </c>
      <c r="T201" s="17">
        <v>34</v>
      </c>
      <c r="U201" s="17">
        <v>99</v>
      </c>
      <c r="V201">
        <v>305</v>
      </c>
      <c r="W201">
        <v>116</v>
      </c>
      <c r="X201">
        <v>193</v>
      </c>
      <c r="Y201" s="17">
        <v>312</v>
      </c>
      <c r="Z201" s="17">
        <v>315</v>
      </c>
      <c r="AA201" s="77">
        <v>346</v>
      </c>
      <c r="AB201" s="77">
        <v>211</v>
      </c>
      <c r="AC201">
        <v>228</v>
      </c>
      <c r="AD201">
        <v>154</v>
      </c>
      <c r="AH201">
        <v>175</v>
      </c>
      <c r="AI201">
        <v>300</v>
      </c>
      <c r="AJ201">
        <v>150</v>
      </c>
      <c r="AR201">
        <v>259</v>
      </c>
      <c r="AV201">
        <v>58</v>
      </c>
      <c r="AX201">
        <v>157</v>
      </c>
      <c r="BA201">
        <v>240</v>
      </c>
      <c r="BD201">
        <v>223</v>
      </c>
      <c r="BG201">
        <v>205</v>
      </c>
      <c r="BJ201">
        <v>278</v>
      </c>
      <c r="BL201">
        <v>23</v>
      </c>
      <c r="BR201" s="16"/>
    </row>
    <row r="202" spans="1:70">
      <c r="A202" s="317"/>
      <c r="B202" s="316"/>
      <c r="C202" s="221" t="s">
        <v>24</v>
      </c>
      <c r="D202" s="198">
        <f>+入力シート①!K$20</f>
        <v>1.2</v>
      </c>
      <c r="E202" s="198">
        <f t="shared" si="69"/>
        <v>28</v>
      </c>
      <c r="F202" s="201">
        <f t="shared" si="70"/>
        <v>1.8039285714285713</v>
      </c>
      <c r="G202" s="201">
        <f t="shared" si="71"/>
        <v>3.4621961979684972</v>
      </c>
      <c r="H202" s="201">
        <f t="shared" si="72"/>
        <v>19</v>
      </c>
      <c r="I202" s="201">
        <f t="shared" si="73"/>
        <v>0</v>
      </c>
      <c r="J202" s="201">
        <f>+D202-F202</f>
        <v>-0.60392857142857137</v>
      </c>
      <c r="K202" s="201">
        <f>+J202/G202</f>
        <v>-0.17443510907410065</v>
      </c>
      <c r="M202" s="16"/>
      <c r="N202" s="17">
        <v>1.8</v>
      </c>
      <c r="O202" s="17">
        <v>19</v>
      </c>
      <c r="P202" s="17">
        <v>3.1</v>
      </c>
      <c r="Q202" s="17">
        <v>1.2</v>
      </c>
      <c r="R202" s="17">
        <v>0.5</v>
      </c>
      <c r="S202" s="17">
        <v>0.7</v>
      </c>
      <c r="T202" s="17">
        <v>0</v>
      </c>
      <c r="U202" s="17">
        <v>0.4</v>
      </c>
      <c r="V202">
        <v>1</v>
      </c>
      <c r="W202">
        <v>2.7</v>
      </c>
      <c r="X202">
        <v>1.7</v>
      </c>
      <c r="Y202" s="17">
        <v>0.6</v>
      </c>
      <c r="Z202" s="17">
        <v>2</v>
      </c>
      <c r="AA202" s="77">
        <v>0.7</v>
      </c>
      <c r="AB202" s="77">
        <v>2</v>
      </c>
      <c r="AC202">
        <v>0.6</v>
      </c>
      <c r="AD202">
        <v>2.8</v>
      </c>
      <c r="AH202">
        <v>1</v>
      </c>
      <c r="AI202">
        <v>0.7</v>
      </c>
      <c r="AJ202">
        <v>0.8</v>
      </c>
      <c r="AR202">
        <v>0.51</v>
      </c>
      <c r="AV202">
        <v>0.6</v>
      </c>
      <c r="AX202">
        <v>1.8</v>
      </c>
      <c r="BA202">
        <v>1.2</v>
      </c>
      <c r="BD202">
        <v>0.3</v>
      </c>
      <c r="BG202">
        <v>0.8</v>
      </c>
      <c r="BJ202">
        <v>0.7</v>
      </c>
      <c r="BL202">
        <v>1.3</v>
      </c>
      <c r="BR202" s="16"/>
    </row>
    <row r="203" spans="1:70" ht="0.95" customHeight="1">
      <c r="M203" s="16"/>
      <c r="BR203" s="16"/>
    </row>
    <row r="204" spans="1:70" ht="0.95" customHeight="1">
      <c r="M204" s="16"/>
      <c r="BR204" s="16"/>
    </row>
    <row r="205" spans="1:70" ht="0.95" customHeight="1">
      <c r="M205" s="16"/>
      <c r="BR205" s="16"/>
    </row>
    <row r="206" spans="1:70" ht="0.95" customHeight="1">
      <c r="M206" s="16"/>
      <c r="BR206" s="16"/>
    </row>
    <row r="207" spans="1:70" ht="0.95" customHeight="1">
      <c r="M207" s="16"/>
      <c r="BR207" s="16"/>
    </row>
    <row r="208" spans="1:70" ht="0.95" customHeight="1">
      <c r="M208" s="16"/>
      <c r="BR208" s="16"/>
    </row>
    <row r="209" spans="1:70" ht="0.95" customHeight="1">
      <c r="M209" s="16"/>
      <c r="BR209" s="16"/>
    </row>
    <row r="210" spans="1:70" ht="0.95" customHeight="1">
      <c r="M210" s="16"/>
      <c r="BR210" s="16"/>
    </row>
    <row r="211" spans="1:70" ht="16.5" thickBot="1">
      <c r="D211" s="199" t="s">
        <v>26</v>
      </c>
      <c r="E211" s="199" t="s">
        <v>3</v>
      </c>
      <c r="F211" s="200" t="s">
        <v>4</v>
      </c>
      <c r="G211" s="200" t="s">
        <v>8</v>
      </c>
      <c r="H211" s="200" t="s">
        <v>5</v>
      </c>
      <c r="I211" s="200" t="s">
        <v>6</v>
      </c>
      <c r="J211" s="200" t="s">
        <v>7</v>
      </c>
      <c r="K211" s="201" t="s">
        <v>61</v>
      </c>
      <c r="M211" s="16"/>
      <c r="N211" s="17" t="s">
        <v>26</v>
      </c>
      <c r="O211" s="17" t="s">
        <v>26</v>
      </c>
      <c r="P211" s="17" t="s">
        <v>26</v>
      </c>
      <c r="Q211" s="17" t="s">
        <v>26</v>
      </c>
      <c r="R211" s="17" t="s">
        <v>26</v>
      </c>
      <c r="S211" s="17" t="s">
        <v>111</v>
      </c>
      <c r="T211" s="17" t="s">
        <v>111</v>
      </c>
      <c r="V211" s="170" t="s">
        <v>111</v>
      </c>
      <c r="W211" s="170"/>
      <c r="X211" s="170"/>
      <c r="Y211" s="170"/>
      <c r="Z211" s="170"/>
      <c r="AA211" s="78"/>
      <c r="AB211" s="78"/>
      <c r="AC211" s="1"/>
      <c r="AD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6"/>
    </row>
    <row r="212" spans="1:70">
      <c r="A212" s="317">
        <v>38</v>
      </c>
      <c r="B212" s="312" t="s">
        <v>18</v>
      </c>
      <c r="C212" s="313"/>
      <c r="D212" s="203">
        <f>+入力シート①!L$2</f>
        <v>43740</v>
      </c>
      <c r="E212" s="204"/>
      <c r="F212" s="205"/>
      <c r="G212" s="205"/>
      <c r="H212" s="205"/>
      <c r="I212" s="205"/>
      <c r="J212" s="205"/>
      <c r="K212" s="206"/>
      <c r="M212" s="16"/>
      <c r="N212" s="189">
        <v>43377</v>
      </c>
      <c r="O212" s="189">
        <v>43010</v>
      </c>
      <c r="P212" s="189">
        <v>42647</v>
      </c>
      <c r="Q212" s="189">
        <v>42291</v>
      </c>
      <c r="R212" s="189">
        <v>41932</v>
      </c>
      <c r="S212" s="189">
        <v>41550</v>
      </c>
      <c r="T212" s="189">
        <v>41187</v>
      </c>
      <c r="U212" s="17">
        <v>2011</v>
      </c>
      <c r="V212" s="189">
        <v>40455</v>
      </c>
      <c r="W212" s="17">
        <f t="shared" ref="W212:BE212" si="76">+W$1</f>
        <v>2009</v>
      </c>
      <c r="X212" s="17">
        <f t="shared" si="76"/>
        <v>2008</v>
      </c>
      <c r="Y212" s="17">
        <f t="shared" si="76"/>
        <v>2007</v>
      </c>
      <c r="Z212" s="17">
        <f t="shared" si="76"/>
        <v>2006</v>
      </c>
      <c r="AA212" s="77">
        <f t="shared" si="76"/>
        <v>2005</v>
      </c>
      <c r="AB212" s="77">
        <f t="shared" si="76"/>
        <v>2004</v>
      </c>
      <c r="AC212">
        <f t="shared" si="76"/>
        <v>2003</v>
      </c>
      <c r="AD212">
        <f t="shared" si="76"/>
        <v>2002</v>
      </c>
      <c r="AE212">
        <f t="shared" si="76"/>
        <v>2001</v>
      </c>
      <c r="AF212">
        <f t="shared" si="76"/>
        <v>2000</v>
      </c>
      <c r="AG212">
        <f t="shared" si="76"/>
        <v>1999</v>
      </c>
      <c r="AH212">
        <f t="shared" si="76"/>
        <v>1998</v>
      </c>
      <c r="AI212">
        <f t="shared" si="76"/>
        <v>1997</v>
      </c>
      <c r="AJ212">
        <f t="shared" si="76"/>
        <v>1996</v>
      </c>
      <c r="AK212">
        <f t="shared" si="76"/>
        <v>1995</v>
      </c>
      <c r="AL212">
        <f t="shared" si="76"/>
        <v>1994</v>
      </c>
      <c r="AM212">
        <f t="shared" si="76"/>
        <v>1993</v>
      </c>
      <c r="AN212">
        <f t="shared" si="76"/>
        <v>1992</v>
      </c>
      <c r="AO212">
        <f t="shared" si="76"/>
        <v>1991</v>
      </c>
      <c r="AP212">
        <f t="shared" si="76"/>
        <v>1990</v>
      </c>
      <c r="AQ212">
        <f t="shared" si="76"/>
        <v>1990</v>
      </c>
      <c r="AR212">
        <f t="shared" si="76"/>
        <v>1990</v>
      </c>
      <c r="AS212">
        <f t="shared" si="76"/>
        <v>1989</v>
      </c>
      <c r="AT212">
        <f t="shared" si="76"/>
        <v>1988</v>
      </c>
      <c r="AU212">
        <f t="shared" si="76"/>
        <v>1988</v>
      </c>
      <c r="AV212">
        <f t="shared" si="76"/>
        <v>1988</v>
      </c>
      <c r="AW212">
        <f t="shared" si="76"/>
        <v>1987</v>
      </c>
      <c r="AX212">
        <f t="shared" si="76"/>
        <v>1987</v>
      </c>
      <c r="AY212">
        <f t="shared" si="76"/>
        <v>1987</v>
      </c>
      <c r="AZ212">
        <f t="shared" si="76"/>
        <v>1986</v>
      </c>
      <c r="BA212">
        <f t="shared" si="76"/>
        <v>1986</v>
      </c>
      <c r="BB212">
        <f t="shared" si="76"/>
        <v>1986</v>
      </c>
      <c r="BC212">
        <f t="shared" si="76"/>
        <v>1985</v>
      </c>
      <c r="BD212">
        <f t="shared" si="76"/>
        <v>1985</v>
      </c>
      <c r="BE212">
        <f t="shared" si="76"/>
        <v>1985</v>
      </c>
      <c r="BF212">
        <f t="shared" ref="BF212:BQ212" si="77">+BF$1</f>
        <v>1984</v>
      </c>
      <c r="BG212">
        <f t="shared" si="77"/>
        <v>1984</v>
      </c>
      <c r="BH212">
        <f t="shared" si="77"/>
        <v>1984</v>
      </c>
      <c r="BI212">
        <f t="shared" si="77"/>
        <v>1983</v>
      </c>
      <c r="BJ212">
        <f t="shared" si="77"/>
        <v>1983</v>
      </c>
      <c r="BK212">
        <f t="shared" si="77"/>
        <v>1983</v>
      </c>
      <c r="BL212">
        <f t="shared" si="77"/>
        <v>1983</v>
      </c>
      <c r="BM212">
        <f t="shared" si="77"/>
        <v>1982</v>
      </c>
      <c r="BN212">
        <f t="shared" si="77"/>
        <v>1981</v>
      </c>
      <c r="BO212">
        <f t="shared" si="77"/>
        <v>1981</v>
      </c>
      <c r="BP212">
        <f t="shared" si="77"/>
        <v>1981</v>
      </c>
      <c r="BQ212">
        <f t="shared" si="77"/>
        <v>1980</v>
      </c>
      <c r="BR212" s="16"/>
    </row>
    <row r="213" spans="1:70">
      <c r="A213" s="317"/>
      <c r="B213" s="312" t="s">
        <v>19</v>
      </c>
      <c r="C213" s="313"/>
      <c r="D213" s="207">
        <f>+入力シート①!L$2</f>
        <v>43740</v>
      </c>
      <c r="E213" s="208"/>
      <c r="F213" s="209"/>
      <c r="G213" s="209"/>
      <c r="H213" s="209"/>
      <c r="I213" s="209"/>
      <c r="J213" s="209"/>
      <c r="K213" s="210"/>
      <c r="M213" s="16"/>
      <c r="N213" s="190">
        <v>43377</v>
      </c>
      <c r="O213" s="190">
        <v>43010</v>
      </c>
      <c r="P213" s="190">
        <v>42647</v>
      </c>
      <c r="Q213" s="190">
        <v>42291</v>
      </c>
      <c r="R213" s="190">
        <v>41932</v>
      </c>
      <c r="S213" s="190">
        <v>41550</v>
      </c>
      <c r="T213" s="190">
        <v>41187</v>
      </c>
      <c r="U213" s="17">
        <v>10</v>
      </c>
      <c r="V213" s="190">
        <v>40455</v>
      </c>
      <c r="W213" s="17">
        <f>+W$3</f>
        <v>10</v>
      </c>
      <c r="X213" s="17">
        <f>+X$3</f>
        <v>10</v>
      </c>
      <c r="Y213" s="17">
        <f>+Y$3</f>
        <v>10</v>
      </c>
      <c r="Z213" s="17">
        <f t="shared" ref="Z213:BQ213" si="78">+Z$3</f>
        <v>10</v>
      </c>
      <c r="AA213" s="77">
        <f t="shared" si="78"/>
        <v>10</v>
      </c>
      <c r="AB213" s="77">
        <f t="shared" si="78"/>
        <v>10</v>
      </c>
      <c r="AC213">
        <f t="shared" si="78"/>
        <v>10</v>
      </c>
      <c r="AD213">
        <f t="shared" si="78"/>
        <v>10</v>
      </c>
      <c r="AE213">
        <f t="shared" si="78"/>
        <v>10</v>
      </c>
      <c r="AF213">
        <f t="shared" si="78"/>
        <v>10</v>
      </c>
      <c r="AG213">
        <f t="shared" si="78"/>
        <v>10</v>
      </c>
      <c r="AH213">
        <f t="shared" si="78"/>
        <v>10</v>
      </c>
      <c r="AI213">
        <f t="shared" si="78"/>
        <v>10</v>
      </c>
      <c r="AJ213">
        <f t="shared" si="78"/>
        <v>10</v>
      </c>
      <c r="AK213">
        <f t="shared" si="78"/>
        <v>10</v>
      </c>
      <c r="AL213">
        <f t="shared" si="78"/>
        <v>10</v>
      </c>
      <c r="AM213">
        <f t="shared" si="78"/>
        <v>10</v>
      </c>
      <c r="AN213">
        <f t="shared" si="78"/>
        <v>10</v>
      </c>
      <c r="AO213">
        <f t="shared" si="78"/>
        <v>10</v>
      </c>
      <c r="AP213">
        <f t="shared" si="78"/>
        <v>10</v>
      </c>
      <c r="AQ213">
        <f t="shared" si="78"/>
        <v>10</v>
      </c>
      <c r="AR213">
        <f t="shared" si="78"/>
        <v>10</v>
      </c>
      <c r="AS213">
        <f t="shared" si="78"/>
        <v>10</v>
      </c>
      <c r="AT213">
        <f t="shared" si="78"/>
        <v>10</v>
      </c>
      <c r="AU213">
        <f t="shared" si="78"/>
        <v>10</v>
      </c>
      <c r="AV213">
        <f t="shared" si="78"/>
        <v>10</v>
      </c>
      <c r="AW213">
        <f t="shared" si="78"/>
        <v>10</v>
      </c>
      <c r="AX213">
        <f t="shared" si="78"/>
        <v>10</v>
      </c>
      <c r="AY213">
        <f t="shared" si="78"/>
        <v>10</v>
      </c>
      <c r="AZ213">
        <f t="shared" si="78"/>
        <v>10</v>
      </c>
      <c r="BA213">
        <f t="shared" si="78"/>
        <v>10</v>
      </c>
      <c r="BB213">
        <f t="shared" si="78"/>
        <v>10</v>
      </c>
      <c r="BC213">
        <f t="shared" si="78"/>
        <v>10</v>
      </c>
      <c r="BD213">
        <f t="shared" si="78"/>
        <v>10</v>
      </c>
      <c r="BE213">
        <f t="shared" si="78"/>
        <v>10</v>
      </c>
      <c r="BF213">
        <f t="shared" si="78"/>
        <v>10</v>
      </c>
      <c r="BG213">
        <f t="shared" si="78"/>
        <v>10</v>
      </c>
      <c r="BH213">
        <f t="shared" si="78"/>
        <v>10</v>
      </c>
      <c r="BI213">
        <f t="shared" si="78"/>
        <v>10</v>
      </c>
      <c r="BJ213">
        <f t="shared" si="78"/>
        <v>10</v>
      </c>
      <c r="BK213">
        <f t="shared" si="78"/>
        <v>10</v>
      </c>
      <c r="BL213">
        <f t="shared" si="78"/>
        <v>10</v>
      </c>
      <c r="BM213">
        <f t="shared" si="78"/>
        <v>10</v>
      </c>
      <c r="BN213">
        <f t="shared" si="78"/>
        <v>10</v>
      </c>
      <c r="BO213">
        <f t="shared" si="78"/>
        <v>10</v>
      </c>
      <c r="BP213">
        <f t="shared" si="78"/>
        <v>10</v>
      </c>
      <c r="BQ213">
        <f t="shared" si="78"/>
        <v>10</v>
      </c>
      <c r="BR213" s="16"/>
    </row>
    <row r="214" spans="1:70">
      <c r="A214" s="317"/>
      <c r="B214" s="312" t="s">
        <v>20</v>
      </c>
      <c r="C214" s="313"/>
      <c r="D214" s="211">
        <f>+入力シート①!L$2</f>
        <v>43740</v>
      </c>
      <c r="E214" s="208"/>
      <c r="F214" s="209"/>
      <c r="G214" s="209"/>
      <c r="H214" s="209"/>
      <c r="I214" s="209"/>
      <c r="J214" s="209"/>
      <c r="K214" s="210"/>
      <c r="M214" s="16"/>
      <c r="N214" s="191">
        <v>43377</v>
      </c>
      <c r="O214" s="191">
        <v>43010</v>
      </c>
      <c r="P214" s="191">
        <v>42647</v>
      </c>
      <c r="Q214" s="191">
        <v>42291</v>
      </c>
      <c r="R214" s="191">
        <v>41932</v>
      </c>
      <c r="S214" s="191">
        <v>41550</v>
      </c>
      <c r="T214" s="191">
        <v>41187</v>
      </c>
      <c r="U214" s="17">
        <v>24</v>
      </c>
      <c r="V214" s="79">
        <v>40456</v>
      </c>
      <c r="W214" s="79">
        <v>40091</v>
      </c>
      <c r="X214" s="79">
        <v>39729</v>
      </c>
      <c r="Y214" s="17">
        <v>22</v>
      </c>
      <c r="Z214" s="17">
        <v>10</v>
      </c>
      <c r="AA214" s="77">
        <v>4</v>
      </c>
      <c r="AB214" s="77">
        <v>22</v>
      </c>
      <c r="AC214">
        <v>27</v>
      </c>
      <c r="AD214">
        <v>4</v>
      </c>
      <c r="AI214">
        <v>20</v>
      </c>
      <c r="AK214">
        <v>3</v>
      </c>
      <c r="AR214">
        <v>4</v>
      </c>
      <c r="AV214">
        <v>24</v>
      </c>
      <c r="AX214">
        <v>6</v>
      </c>
      <c r="BA214">
        <v>6</v>
      </c>
      <c r="BD214">
        <v>23</v>
      </c>
      <c r="BJ214">
        <v>7</v>
      </c>
      <c r="BL214">
        <v>25</v>
      </c>
      <c r="BR214" s="16"/>
    </row>
    <row r="215" spans="1:70">
      <c r="A215" s="317"/>
      <c r="B215" s="312" t="s">
        <v>62</v>
      </c>
      <c r="C215" s="313"/>
      <c r="D215" s="198">
        <f>+入力シート①!L$3</f>
        <v>38</v>
      </c>
      <c r="E215" s="208"/>
      <c r="F215" s="209"/>
      <c r="G215" s="209"/>
      <c r="H215" s="209"/>
      <c r="I215" s="209"/>
      <c r="J215" s="209"/>
      <c r="K215" s="210"/>
      <c r="M215" s="16"/>
      <c r="N215" s="17">
        <v>38</v>
      </c>
      <c r="O215" s="17">
        <v>38</v>
      </c>
      <c r="P215" s="17">
        <v>38</v>
      </c>
      <c r="Q215" s="17">
        <v>38</v>
      </c>
      <c r="R215" s="17">
        <v>38</v>
      </c>
      <c r="S215" s="17">
        <v>38</v>
      </c>
      <c r="T215" s="17">
        <v>38</v>
      </c>
      <c r="U215" s="17">
        <v>38</v>
      </c>
      <c r="V215" s="17">
        <v>38</v>
      </c>
      <c r="W215" s="17">
        <f>+$A$212</f>
        <v>38</v>
      </c>
      <c r="X215" s="17">
        <f>+$A$212</f>
        <v>38</v>
      </c>
      <c r="Y215" s="17">
        <f>+$A$212</f>
        <v>38</v>
      </c>
      <c r="Z215" s="17">
        <f t="shared" ref="Z215:BQ215" si="79">+$A$212</f>
        <v>38</v>
      </c>
      <c r="AA215" s="77">
        <f t="shared" si="79"/>
        <v>38</v>
      </c>
      <c r="AB215" s="77">
        <f t="shared" si="79"/>
        <v>38</v>
      </c>
      <c r="AC215">
        <f t="shared" si="79"/>
        <v>38</v>
      </c>
      <c r="AD215">
        <f t="shared" si="79"/>
        <v>38</v>
      </c>
      <c r="AE215">
        <f t="shared" si="79"/>
        <v>38</v>
      </c>
      <c r="AF215">
        <f t="shared" si="79"/>
        <v>38</v>
      </c>
      <c r="AG215">
        <f t="shared" si="79"/>
        <v>38</v>
      </c>
      <c r="AH215">
        <f t="shared" si="79"/>
        <v>38</v>
      </c>
      <c r="AI215">
        <f t="shared" si="79"/>
        <v>38</v>
      </c>
      <c r="AJ215">
        <f t="shared" si="79"/>
        <v>38</v>
      </c>
      <c r="AK215">
        <f t="shared" si="79"/>
        <v>38</v>
      </c>
      <c r="AL215">
        <f t="shared" si="79"/>
        <v>38</v>
      </c>
      <c r="AM215">
        <f t="shared" si="79"/>
        <v>38</v>
      </c>
      <c r="AN215">
        <f t="shared" si="79"/>
        <v>38</v>
      </c>
      <c r="AO215">
        <f t="shared" si="79"/>
        <v>38</v>
      </c>
      <c r="AP215">
        <f t="shared" si="79"/>
        <v>38</v>
      </c>
      <c r="AQ215">
        <f t="shared" si="79"/>
        <v>38</v>
      </c>
      <c r="AR215">
        <f t="shared" si="79"/>
        <v>38</v>
      </c>
      <c r="AS215">
        <f t="shared" si="79"/>
        <v>38</v>
      </c>
      <c r="AT215">
        <f t="shared" si="79"/>
        <v>38</v>
      </c>
      <c r="AU215">
        <f t="shared" si="79"/>
        <v>38</v>
      </c>
      <c r="AV215">
        <f t="shared" si="79"/>
        <v>38</v>
      </c>
      <c r="AW215">
        <f t="shared" si="79"/>
        <v>38</v>
      </c>
      <c r="AX215">
        <f t="shared" si="79"/>
        <v>38</v>
      </c>
      <c r="AY215">
        <f t="shared" si="79"/>
        <v>38</v>
      </c>
      <c r="AZ215">
        <f t="shared" si="79"/>
        <v>38</v>
      </c>
      <c r="BA215">
        <f t="shared" si="79"/>
        <v>38</v>
      </c>
      <c r="BB215">
        <f t="shared" si="79"/>
        <v>38</v>
      </c>
      <c r="BC215">
        <f t="shared" si="79"/>
        <v>38</v>
      </c>
      <c r="BD215">
        <f t="shared" si="79"/>
        <v>38</v>
      </c>
      <c r="BE215">
        <f t="shared" si="79"/>
        <v>38</v>
      </c>
      <c r="BF215">
        <f t="shared" si="79"/>
        <v>38</v>
      </c>
      <c r="BG215">
        <f t="shared" si="79"/>
        <v>38</v>
      </c>
      <c r="BH215">
        <f t="shared" si="79"/>
        <v>38</v>
      </c>
      <c r="BI215">
        <f t="shared" si="79"/>
        <v>38</v>
      </c>
      <c r="BJ215">
        <f t="shared" si="79"/>
        <v>38</v>
      </c>
      <c r="BK215">
        <f t="shared" si="79"/>
        <v>38</v>
      </c>
      <c r="BL215">
        <f t="shared" si="79"/>
        <v>38</v>
      </c>
      <c r="BM215">
        <f t="shared" si="79"/>
        <v>38</v>
      </c>
      <c r="BN215">
        <f t="shared" si="79"/>
        <v>38</v>
      </c>
      <c r="BO215">
        <f t="shared" si="79"/>
        <v>38</v>
      </c>
      <c r="BP215">
        <f t="shared" si="79"/>
        <v>38</v>
      </c>
      <c r="BQ215">
        <f t="shared" si="79"/>
        <v>38</v>
      </c>
      <c r="BR215" s="16"/>
    </row>
    <row r="216" spans="1:70" ht="16.5" thickBot="1">
      <c r="A216" s="317"/>
      <c r="B216" s="312" t="s">
        <v>21</v>
      </c>
      <c r="C216" s="313"/>
      <c r="D216" s="212">
        <f>+入力シート①!L$4</f>
        <v>0.3576388888888889</v>
      </c>
      <c r="E216" s="213"/>
      <c r="F216" s="214"/>
      <c r="G216" s="214"/>
      <c r="H216" s="214"/>
      <c r="I216" s="214"/>
      <c r="J216" s="214"/>
      <c r="K216" s="215"/>
      <c r="M216" s="16"/>
      <c r="N216" s="166">
        <v>0.34027777777777773</v>
      </c>
      <c r="O216" s="166">
        <v>0.46736111111111112</v>
      </c>
      <c r="P216" s="166">
        <v>0.35069444444444442</v>
      </c>
      <c r="Q216" s="166">
        <v>0.36458333333333331</v>
      </c>
      <c r="R216" s="166">
        <v>0.36458333333333331</v>
      </c>
      <c r="S216" s="166">
        <v>0.38194444444444442</v>
      </c>
      <c r="T216" s="166">
        <v>0.35416666666666669</v>
      </c>
      <c r="U216" s="166">
        <v>0.35069444444444442</v>
      </c>
      <c r="V216" s="84">
        <v>0.32291666666666669</v>
      </c>
      <c r="W216" s="84">
        <v>0.3263888888888889</v>
      </c>
      <c r="X216" s="84">
        <v>0.30902777777777779</v>
      </c>
      <c r="Z216" s="166"/>
      <c r="BR216" s="16"/>
    </row>
    <row r="217" spans="1:70">
      <c r="A217" s="317"/>
      <c r="B217" s="314" t="s">
        <v>22</v>
      </c>
      <c r="C217" s="216">
        <v>0</v>
      </c>
      <c r="D217" s="198">
        <f>+入力シート①!L$5</f>
        <v>27.3904</v>
      </c>
      <c r="E217" s="198">
        <f>+COUNT($M217:$BR217)</f>
        <v>26</v>
      </c>
      <c r="F217" s="201">
        <f>+AVERAGE($M217:$BR217)</f>
        <v>26.037800000000001</v>
      </c>
      <c r="G217" s="201">
        <f>+STDEV($M217:$BR217)</f>
        <v>1.1028251912247924</v>
      </c>
      <c r="H217" s="201">
        <f>+MAX($M217:$BR217)</f>
        <v>27.98</v>
      </c>
      <c r="I217" s="201">
        <f>+MIN($M217:$BR217)</f>
        <v>23.62</v>
      </c>
      <c r="J217" s="201">
        <f>+D217-F217</f>
        <v>1.3525999999999989</v>
      </c>
      <c r="K217" s="201">
        <f>+J217/G217</f>
        <v>1.2264863105800183</v>
      </c>
      <c r="M217" s="16"/>
      <c r="N217" s="17">
        <v>26.8</v>
      </c>
      <c r="O217" s="17">
        <v>27.58</v>
      </c>
      <c r="P217" s="17">
        <v>27.98</v>
      </c>
      <c r="Q217" s="17">
        <v>23.62</v>
      </c>
      <c r="R217" s="17">
        <v>25.217099999999999</v>
      </c>
      <c r="S217" s="17">
        <v>25.055700000000002</v>
      </c>
      <c r="T217" s="17">
        <v>26.13</v>
      </c>
      <c r="U217" s="17">
        <v>24.8</v>
      </c>
      <c r="V217">
        <v>27.2</v>
      </c>
      <c r="W217">
        <v>27.2</v>
      </c>
      <c r="X217">
        <v>26.7</v>
      </c>
      <c r="Y217" s="17">
        <v>26.3</v>
      </c>
      <c r="Z217" s="17">
        <v>25.6</v>
      </c>
      <c r="AA217" s="77">
        <v>26.8</v>
      </c>
      <c r="AB217" s="77">
        <v>25.5</v>
      </c>
      <c r="AC217">
        <v>24.9</v>
      </c>
      <c r="AD217">
        <v>26</v>
      </c>
      <c r="AI217">
        <v>24.7</v>
      </c>
      <c r="AK217">
        <v>26.9</v>
      </c>
      <c r="AR217">
        <v>27.2</v>
      </c>
      <c r="AV217">
        <v>26</v>
      </c>
      <c r="AX217">
        <v>23.9</v>
      </c>
      <c r="BA217">
        <v>26.8</v>
      </c>
      <c r="BD217">
        <v>25.9</v>
      </c>
      <c r="BJ217">
        <v>26.2</v>
      </c>
      <c r="BL217">
        <v>26</v>
      </c>
      <c r="BR217" s="16"/>
    </row>
    <row r="218" spans="1:70">
      <c r="A218" s="317"/>
      <c r="B218" s="314"/>
      <c r="C218" s="216">
        <v>10</v>
      </c>
      <c r="D218" s="198">
        <f>+入力シート①!L$6</f>
        <v>27.392399999999999</v>
      </c>
      <c r="E218" s="198">
        <f t="shared" ref="E218:E232" si="80">+COUNT($M218:$BR218)</f>
        <v>26</v>
      </c>
      <c r="F218" s="201">
        <f t="shared" ref="F218:F232" si="81">+AVERAGE($M218:$BR218)</f>
        <v>25.945015384615377</v>
      </c>
      <c r="G218" s="201">
        <f t="shared" ref="G218:G232" si="82">+STDEV($M218:$BR218)</f>
        <v>1.110410968855156</v>
      </c>
      <c r="H218" s="201">
        <f t="shared" ref="H218:H232" si="83">+MAX($M218:$BR218)</f>
        <v>27.98</v>
      </c>
      <c r="I218" s="201">
        <f t="shared" ref="I218:I232" si="84">+MIN($M218:$BR218)</f>
        <v>23.5</v>
      </c>
      <c r="J218" s="201">
        <f t="shared" ref="J218:J229" si="85">+D218-F218</f>
        <v>1.447384615384621</v>
      </c>
      <c r="K218" s="201">
        <f t="shared" ref="K218:K229" si="86">+J218/G218</f>
        <v>1.3034675052578848</v>
      </c>
      <c r="M218" s="16"/>
      <c r="N218" s="17">
        <v>26.78</v>
      </c>
      <c r="O218" s="17">
        <v>27.56</v>
      </c>
      <c r="P218" s="17">
        <v>27.98</v>
      </c>
      <c r="Q218" s="17">
        <v>23.5</v>
      </c>
      <c r="R218" s="17">
        <v>25.217099999999999</v>
      </c>
      <c r="S218" s="17">
        <v>24.947199999999999</v>
      </c>
      <c r="T218" s="17">
        <v>26.13</v>
      </c>
      <c r="U218" s="17">
        <v>24.869900000000001</v>
      </c>
      <c r="V218">
        <v>27.285499999999999</v>
      </c>
      <c r="W218">
        <v>27.3307</v>
      </c>
      <c r="X218">
        <v>26.79</v>
      </c>
      <c r="Y218" s="17">
        <v>26.34</v>
      </c>
      <c r="Z218" s="17">
        <v>25.7</v>
      </c>
      <c r="AA218" s="77">
        <v>26.81</v>
      </c>
      <c r="AB218" s="77">
        <v>25.52</v>
      </c>
      <c r="AC218">
        <v>24.87</v>
      </c>
      <c r="AD218">
        <v>25.94</v>
      </c>
      <c r="AI218">
        <v>24.7</v>
      </c>
      <c r="AK218">
        <v>26.85</v>
      </c>
      <c r="AR218">
        <v>25.2</v>
      </c>
      <c r="AV218">
        <v>25.41</v>
      </c>
      <c r="AX218">
        <v>23.99</v>
      </c>
      <c r="BA218">
        <v>26.39</v>
      </c>
      <c r="BD218">
        <v>25.56</v>
      </c>
      <c r="BJ218">
        <v>26.63</v>
      </c>
      <c r="BL218">
        <v>26.27</v>
      </c>
      <c r="BR218" s="16"/>
    </row>
    <row r="219" spans="1:70">
      <c r="A219" s="317"/>
      <c r="B219" s="314"/>
      <c r="C219" s="216">
        <v>20</v>
      </c>
      <c r="D219" s="198">
        <f>+入力シート①!L$7</f>
        <v>27.393999999999998</v>
      </c>
      <c r="E219" s="198">
        <f t="shared" si="80"/>
        <v>26</v>
      </c>
      <c r="F219" s="201">
        <f t="shared" si="81"/>
        <v>25.929269230769229</v>
      </c>
      <c r="G219" s="201">
        <f t="shared" si="82"/>
        <v>1.1501374104929309</v>
      </c>
      <c r="H219" s="201">
        <f t="shared" si="83"/>
        <v>27.99</v>
      </c>
      <c r="I219" s="201">
        <f t="shared" si="84"/>
        <v>23.24</v>
      </c>
      <c r="J219" s="201">
        <f t="shared" si="85"/>
        <v>1.4647307692307692</v>
      </c>
      <c r="K219" s="201">
        <f t="shared" si="86"/>
        <v>1.2735267593834796</v>
      </c>
      <c r="M219" s="16"/>
      <c r="N219" s="17">
        <v>26.85</v>
      </c>
      <c r="O219" s="17">
        <v>27.55</v>
      </c>
      <c r="P219" s="17">
        <v>27.99</v>
      </c>
      <c r="Q219" s="17">
        <v>23.24</v>
      </c>
      <c r="R219" s="17">
        <v>25.2179</v>
      </c>
      <c r="S219" s="17">
        <v>24.6706</v>
      </c>
      <c r="T219" s="17">
        <v>26.11</v>
      </c>
      <c r="U219" s="17">
        <v>24.867799999999999</v>
      </c>
      <c r="V219">
        <v>27.308299999999999</v>
      </c>
      <c r="W219">
        <v>27.336400000000001</v>
      </c>
      <c r="X219">
        <v>26.81</v>
      </c>
      <c r="Y219" s="17">
        <v>26.34</v>
      </c>
      <c r="Z219" s="17">
        <v>25.7</v>
      </c>
      <c r="AA219" s="77">
        <v>26.8</v>
      </c>
      <c r="AB219" s="77">
        <v>25.5</v>
      </c>
      <c r="AC219">
        <v>24.87</v>
      </c>
      <c r="AD219">
        <v>25.95</v>
      </c>
      <c r="AI219">
        <v>24.71</v>
      </c>
      <c r="AK219">
        <v>26.85</v>
      </c>
      <c r="AR219">
        <v>25.19</v>
      </c>
      <c r="AV219">
        <v>25.42</v>
      </c>
      <c r="AX219">
        <v>23.98</v>
      </c>
      <c r="BA219">
        <v>26.39</v>
      </c>
      <c r="BD219">
        <v>25.57</v>
      </c>
      <c r="BJ219">
        <v>26.64</v>
      </c>
      <c r="BL219">
        <v>26.3</v>
      </c>
      <c r="BR219" s="16"/>
    </row>
    <row r="220" spans="1:70">
      <c r="A220" s="317"/>
      <c r="B220" s="314"/>
      <c r="C220" s="216">
        <v>30</v>
      </c>
      <c r="D220" s="198">
        <f>+入力シート①!L$8</f>
        <v>27.393799999999999</v>
      </c>
      <c r="E220" s="198">
        <f t="shared" si="80"/>
        <v>26</v>
      </c>
      <c r="F220" s="201">
        <f t="shared" si="81"/>
        <v>25.849353846153843</v>
      </c>
      <c r="G220" s="201">
        <f t="shared" si="82"/>
        <v>1.3122857470020062</v>
      </c>
      <c r="H220" s="201">
        <f t="shared" si="83"/>
        <v>28.21</v>
      </c>
      <c r="I220" s="201">
        <f t="shared" si="84"/>
        <v>22.75</v>
      </c>
      <c r="J220" s="201">
        <f t="shared" si="85"/>
        <v>1.544446153846156</v>
      </c>
      <c r="K220" s="201">
        <f t="shared" si="86"/>
        <v>1.1769129988453613</v>
      </c>
      <c r="M220" s="16"/>
      <c r="N220" s="17">
        <v>26.81</v>
      </c>
      <c r="O220" s="17">
        <v>27.56</v>
      </c>
      <c r="P220" s="17">
        <v>28.21</v>
      </c>
      <c r="Q220" s="17">
        <v>22.75</v>
      </c>
      <c r="R220" s="17">
        <v>25.2136</v>
      </c>
      <c r="S220" s="17">
        <v>23.577000000000002</v>
      </c>
      <c r="T220" s="17">
        <v>26.1</v>
      </c>
      <c r="U220" s="17">
        <v>24.865200000000002</v>
      </c>
      <c r="V220">
        <v>27.316299999999998</v>
      </c>
      <c r="W220">
        <v>27.331099999999999</v>
      </c>
      <c r="X220">
        <v>26.83</v>
      </c>
      <c r="Y220" s="17">
        <v>26.31</v>
      </c>
      <c r="Z220" s="17">
        <v>25.7</v>
      </c>
      <c r="AA220" s="77">
        <v>26.81</v>
      </c>
      <c r="AB220" s="77">
        <v>25.5</v>
      </c>
      <c r="AC220">
        <v>24.64</v>
      </c>
      <c r="AD220">
        <v>25.94</v>
      </c>
      <c r="AI220">
        <v>24.71</v>
      </c>
      <c r="AK220">
        <v>26.9</v>
      </c>
      <c r="AR220">
        <v>25.07</v>
      </c>
      <c r="AV220">
        <v>25.42</v>
      </c>
      <c r="AX220">
        <v>23.62</v>
      </c>
      <c r="BA220">
        <v>26.37</v>
      </c>
      <c r="BD220">
        <v>25.57</v>
      </c>
      <c r="BJ220">
        <v>26.65</v>
      </c>
      <c r="BL220">
        <v>26.31</v>
      </c>
      <c r="BR220" s="16"/>
    </row>
    <row r="221" spans="1:70">
      <c r="A221" s="317"/>
      <c r="B221" s="314"/>
      <c r="C221" s="216">
        <v>50</v>
      </c>
      <c r="D221" s="198">
        <f>+入力シート①!L$9</f>
        <v>27.308299999999999</v>
      </c>
      <c r="E221" s="198">
        <f t="shared" si="80"/>
        <v>26</v>
      </c>
      <c r="F221" s="201">
        <f t="shared" si="81"/>
        <v>25.36527692307692</v>
      </c>
      <c r="G221" s="201">
        <f t="shared" si="82"/>
        <v>1.9985553653191983</v>
      </c>
      <c r="H221" s="201">
        <f t="shared" si="83"/>
        <v>27.56</v>
      </c>
      <c r="I221" s="201">
        <f t="shared" si="84"/>
        <v>19.646799999999999</v>
      </c>
      <c r="J221" s="201">
        <f t="shared" si="85"/>
        <v>1.9430230769230796</v>
      </c>
      <c r="K221" s="201">
        <f t="shared" si="86"/>
        <v>0.97221378533726566</v>
      </c>
      <c r="M221" s="16"/>
      <c r="N221" s="17">
        <v>26.92</v>
      </c>
      <c r="O221" s="17">
        <v>27.56</v>
      </c>
      <c r="P221" s="17">
        <v>26.75</v>
      </c>
      <c r="Q221" s="17">
        <v>21.18</v>
      </c>
      <c r="R221" s="17">
        <v>25.196200000000001</v>
      </c>
      <c r="S221" s="17">
        <v>19.646799999999999</v>
      </c>
      <c r="T221" s="17">
        <v>26.04</v>
      </c>
      <c r="U221" s="17">
        <v>24.743200000000002</v>
      </c>
      <c r="V221">
        <v>26.619700000000002</v>
      </c>
      <c r="W221">
        <v>26.761299999999999</v>
      </c>
      <c r="X221">
        <v>26.86</v>
      </c>
      <c r="Y221" s="17">
        <v>26.27</v>
      </c>
      <c r="Z221" s="17">
        <v>25.42</v>
      </c>
      <c r="AA221" s="77">
        <v>26.75</v>
      </c>
      <c r="AB221" s="77">
        <v>25.48</v>
      </c>
      <c r="AC221">
        <v>24.32</v>
      </c>
      <c r="AD221">
        <v>25.66</v>
      </c>
      <c r="AI221">
        <v>24.71</v>
      </c>
      <c r="AK221">
        <v>27.05</v>
      </c>
      <c r="AR221">
        <v>24.72</v>
      </c>
      <c r="AV221">
        <v>25.42</v>
      </c>
      <c r="AX221">
        <v>20.59</v>
      </c>
      <c r="BA221">
        <v>26.3</v>
      </c>
      <c r="BD221">
        <v>25.58</v>
      </c>
      <c r="BJ221">
        <v>26.64</v>
      </c>
      <c r="BL221">
        <v>26.31</v>
      </c>
      <c r="BR221" s="16"/>
    </row>
    <row r="222" spans="1:70">
      <c r="A222" s="317"/>
      <c r="B222" s="314"/>
      <c r="C222" s="216">
        <v>75</v>
      </c>
      <c r="D222" s="198">
        <f>+入力シート①!L$10</f>
        <v>25.072099999999999</v>
      </c>
      <c r="E222" s="198">
        <f t="shared" si="80"/>
        <v>26</v>
      </c>
      <c r="F222" s="201">
        <f t="shared" si="81"/>
        <v>24.292423076923079</v>
      </c>
      <c r="G222" s="201">
        <f t="shared" si="82"/>
        <v>2.5619452316250024</v>
      </c>
      <c r="H222" s="201">
        <f t="shared" si="83"/>
        <v>26.98</v>
      </c>
      <c r="I222" s="201">
        <f t="shared" si="84"/>
        <v>16.633500000000002</v>
      </c>
      <c r="J222" s="201">
        <f t="shared" si="85"/>
        <v>0.77967692307692005</v>
      </c>
      <c r="K222" s="201">
        <f t="shared" si="86"/>
        <v>0.30433005103016314</v>
      </c>
      <c r="M222" s="16"/>
      <c r="N222" s="17">
        <v>25.02</v>
      </c>
      <c r="O222" s="17">
        <v>26.87</v>
      </c>
      <c r="P222" s="17">
        <v>23.43</v>
      </c>
      <c r="Q222" s="17">
        <v>18.8</v>
      </c>
      <c r="R222" s="17">
        <v>25.024799999999999</v>
      </c>
      <c r="S222" s="17">
        <v>16.633500000000002</v>
      </c>
      <c r="T222" s="17">
        <v>24.87</v>
      </c>
      <c r="U222" s="17">
        <v>24.325099999999999</v>
      </c>
      <c r="V222">
        <v>24.4924</v>
      </c>
      <c r="W222">
        <v>26.107199999999999</v>
      </c>
      <c r="X222">
        <v>26.83</v>
      </c>
      <c r="Y222" s="17">
        <v>26.13</v>
      </c>
      <c r="Z222" s="17">
        <v>23.75</v>
      </c>
      <c r="AA222" s="77">
        <v>26.6</v>
      </c>
      <c r="AB222" s="77">
        <v>25.3</v>
      </c>
      <c r="AC222">
        <v>24.31</v>
      </c>
      <c r="AD222">
        <v>24.66</v>
      </c>
      <c r="AI222">
        <v>24.7</v>
      </c>
      <c r="AK222">
        <v>26.98</v>
      </c>
      <c r="AR222">
        <v>22.52</v>
      </c>
      <c r="AV222">
        <v>24.91</v>
      </c>
      <c r="AX222">
        <v>18.829999999999998</v>
      </c>
      <c r="BA222">
        <v>23.91</v>
      </c>
      <c r="BD222">
        <v>25.58</v>
      </c>
      <c r="BJ222">
        <v>24.79</v>
      </c>
      <c r="BL222">
        <v>26.23</v>
      </c>
      <c r="BR222" s="16"/>
    </row>
    <row r="223" spans="1:70">
      <c r="A223" s="317"/>
      <c r="B223" s="314"/>
      <c r="C223" s="216">
        <v>100</v>
      </c>
      <c r="D223" s="198">
        <f>+入力シート①!L$11</f>
        <v>22.295000000000002</v>
      </c>
      <c r="E223" s="198">
        <f t="shared" si="80"/>
        <v>26</v>
      </c>
      <c r="F223" s="201">
        <f t="shared" si="81"/>
        <v>22.857703846153846</v>
      </c>
      <c r="G223" s="201">
        <f t="shared" si="82"/>
        <v>2.6692281975853391</v>
      </c>
      <c r="H223" s="201">
        <f t="shared" si="83"/>
        <v>26</v>
      </c>
      <c r="I223" s="201">
        <f t="shared" si="84"/>
        <v>14.9373</v>
      </c>
      <c r="J223" s="201">
        <f t="shared" si="85"/>
        <v>-0.56270384615384472</v>
      </c>
      <c r="K223" s="201">
        <f t="shared" si="86"/>
        <v>-0.21081144229739626</v>
      </c>
      <c r="M223" s="16"/>
      <c r="N223" s="17">
        <v>23.03</v>
      </c>
      <c r="O223" s="17">
        <v>24.88</v>
      </c>
      <c r="P223" s="17">
        <v>21.67</v>
      </c>
      <c r="Q223" s="17">
        <v>17.72</v>
      </c>
      <c r="R223" s="17">
        <v>24.107500000000002</v>
      </c>
      <c r="S223" s="17">
        <v>14.9373</v>
      </c>
      <c r="T223" s="17">
        <v>23.32</v>
      </c>
      <c r="U223" s="17">
        <v>23.389399999999998</v>
      </c>
      <c r="V223">
        <v>23.5899</v>
      </c>
      <c r="W223">
        <v>24.336200000000002</v>
      </c>
      <c r="X223">
        <v>25.86</v>
      </c>
      <c r="Y223" s="17">
        <v>26</v>
      </c>
      <c r="Z223" s="17">
        <v>21.72</v>
      </c>
      <c r="AA223" s="77">
        <v>25.2</v>
      </c>
      <c r="AB223" s="77">
        <v>22.19</v>
      </c>
      <c r="AC223">
        <v>23.63</v>
      </c>
      <c r="AD223">
        <v>24.16</v>
      </c>
      <c r="AI223">
        <v>24.6</v>
      </c>
      <c r="AK223">
        <v>25.66</v>
      </c>
      <c r="AR223">
        <v>20.77</v>
      </c>
      <c r="AV223">
        <v>22.84</v>
      </c>
      <c r="AX223">
        <v>17.46</v>
      </c>
      <c r="BA223">
        <v>21.59</v>
      </c>
      <c r="BD223">
        <v>24.45</v>
      </c>
      <c r="BJ223">
        <v>23.02</v>
      </c>
      <c r="BL223">
        <v>24.17</v>
      </c>
      <c r="BR223" s="16"/>
    </row>
    <row r="224" spans="1:70">
      <c r="A224" s="317"/>
      <c r="B224" s="314"/>
      <c r="C224" s="216">
        <v>150</v>
      </c>
      <c r="D224" s="198">
        <f>+入力シート①!L$12</f>
        <v>19.196899999999999</v>
      </c>
      <c r="E224" s="198">
        <f t="shared" si="80"/>
        <v>26</v>
      </c>
      <c r="F224" s="201">
        <f t="shared" si="81"/>
        <v>19.97661153846154</v>
      </c>
      <c r="G224" s="201">
        <f t="shared" si="82"/>
        <v>3.1581486610135099</v>
      </c>
      <c r="H224" s="201">
        <f t="shared" si="83"/>
        <v>24.45</v>
      </c>
      <c r="I224" s="201">
        <f t="shared" si="84"/>
        <v>11.8734</v>
      </c>
      <c r="J224" s="201">
        <f t="shared" si="85"/>
        <v>-0.77971153846154095</v>
      </c>
      <c r="K224" s="201">
        <f t="shared" si="86"/>
        <v>-0.24688880168526225</v>
      </c>
      <c r="M224" s="16"/>
      <c r="N224" s="17">
        <v>20.88</v>
      </c>
      <c r="O224" s="17">
        <v>22.32</v>
      </c>
      <c r="P224" s="17">
        <v>19.43</v>
      </c>
      <c r="Q224" s="17">
        <v>14.23</v>
      </c>
      <c r="R224" s="17">
        <v>20.830400000000001</v>
      </c>
      <c r="S224" s="17">
        <v>11.8734</v>
      </c>
      <c r="T224" s="17">
        <v>21.14</v>
      </c>
      <c r="U224" s="17">
        <v>21.127500000000001</v>
      </c>
      <c r="V224">
        <v>21.3508</v>
      </c>
      <c r="W224">
        <v>21.529800000000002</v>
      </c>
      <c r="X224">
        <v>22.89</v>
      </c>
      <c r="Y224" s="17">
        <v>24.45</v>
      </c>
      <c r="Z224" s="17">
        <v>19.45</v>
      </c>
      <c r="AA224" s="77">
        <v>20.2</v>
      </c>
      <c r="AB224" s="77">
        <v>19.37</v>
      </c>
      <c r="AC224">
        <v>20.61</v>
      </c>
      <c r="AD224">
        <v>23.74</v>
      </c>
      <c r="AI224">
        <v>23.24</v>
      </c>
      <c r="AK224">
        <v>24.41</v>
      </c>
      <c r="AR224">
        <v>17.62</v>
      </c>
      <c r="AV224">
        <v>15.82</v>
      </c>
      <c r="AX224">
        <v>14.13</v>
      </c>
      <c r="BA224">
        <v>18.75</v>
      </c>
      <c r="BD224">
        <v>21.51</v>
      </c>
      <c r="BJ224">
        <v>19.66</v>
      </c>
      <c r="BL224">
        <v>18.829999999999998</v>
      </c>
      <c r="BR224" s="16"/>
    </row>
    <row r="225" spans="1:70">
      <c r="A225" s="317"/>
      <c r="B225" s="314"/>
      <c r="C225" s="216">
        <v>200</v>
      </c>
      <c r="D225" s="198">
        <f>+入力シート①!L$13</f>
        <v>18.110199999999999</v>
      </c>
      <c r="E225" s="198">
        <f t="shared" si="80"/>
        <v>26</v>
      </c>
      <c r="F225" s="201">
        <f t="shared" si="81"/>
        <v>17.590134615384613</v>
      </c>
      <c r="G225" s="201">
        <f t="shared" si="82"/>
        <v>3.1041347533820041</v>
      </c>
      <c r="H225" s="201">
        <f t="shared" si="83"/>
        <v>21.93</v>
      </c>
      <c r="I225" s="201">
        <f t="shared" si="84"/>
        <v>9.5779999999999994</v>
      </c>
      <c r="J225" s="201">
        <f t="shared" si="85"/>
        <v>0.52006538461538554</v>
      </c>
      <c r="K225" s="201">
        <f t="shared" si="86"/>
        <v>0.16753956446277535</v>
      </c>
      <c r="M225" s="16"/>
      <c r="N225" s="17">
        <v>18.46</v>
      </c>
      <c r="O225" s="17">
        <v>20.5</v>
      </c>
      <c r="P225" s="17">
        <v>17.71</v>
      </c>
      <c r="Q225" s="17">
        <v>12.04</v>
      </c>
      <c r="R225" s="17">
        <v>19.285900000000002</v>
      </c>
      <c r="S225" s="17">
        <v>9.5779999999999994</v>
      </c>
      <c r="T225" s="17">
        <v>19.86</v>
      </c>
      <c r="U225" s="17">
        <v>19.160599999999999</v>
      </c>
      <c r="V225">
        <v>19.1388</v>
      </c>
      <c r="W225">
        <v>14.9102</v>
      </c>
      <c r="X225">
        <v>17.96</v>
      </c>
      <c r="Y225" s="17">
        <v>21.93</v>
      </c>
      <c r="Z225" s="17">
        <v>16.18</v>
      </c>
      <c r="AA225" s="77">
        <v>18.190000000000001</v>
      </c>
      <c r="AB225" s="77">
        <v>18.8</v>
      </c>
      <c r="AC225">
        <v>19.43</v>
      </c>
      <c r="AD225">
        <v>20.66</v>
      </c>
      <c r="AI225">
        <v>20.43</v>
      </c>
      <c r="AK225">
        <v>20.02</v>
      </c>
      <c r="AR225">
        <v>15.02</v>
      </c>
      <c r="AV225">
        <v>13.59</v>
      </c>
      <c r="AX225">
        <v>11.21</v>
      </c>
      <c r="BA225">
        <v>17.97</v>
      </c>
      <c r="BD225">
        <v>19.27</v>
      </c>
      <c r="BJ225">
        <v>18.45</v>
      </c>
      <c r="BL225">
        <v>17.59</v>
      </c>
      <c r="BR225" s="16"/>
    </row>
    <row r="226" spans="1:70">
      <c r="A226" s="317"/>
      <c r="B226" s="314"/>
      <c r="C226" s="216">
        <v>300</v>
      </c>
      <c r="D226" s="198">
        <f>+入力シート①!L$14</f>
        <v>16.817499999999999</v>
      </c>
      <c r="E226" s="198">
        <f t="shared" si="80"/>
        <v>19</v>
      </c>
      <c r="F226" s="201">
        <f t="shared" si="81"/>
        <v>15.448226315789471</v>
      </c>
      <c r="G226" s="201">
        <f t="shared" si="82"/>
        <v>3.3982129783889903</v>
      </c>
      <c r="H226" s="201">
        <f t="shared" si="83"/>
        <v>18.61</v>
      </c>
      <c r="I226" s="201">
        <f t="shared" si="84"/>
        <v>7.5540000000000003</v>
      </c>
      <c r="J226" s="201">
        <f t="shared" si="85"/>
        <v>1.369273684210528</v>
      </c>
      <c r="K226" s="201">
        <f t="shared" si="86"/>
        <v>0.40293933691574185</v>
      </c>
      <c r="M226" s="16"/>
      <c r="N226" s="17">
        <v>16.2</v>
      </c>
      <c r="O226" s="17">
        <v>17.53</v>
      </c>
      <c r="P226" s="17">
        <v>12.91</v>
      </c>
      <c r="Q226" s="17">
        <v>9.08</v>
      </c>
      <c r="R226" s="17">
        <v>18.0654</v>
      </c>
      <c r="S226" s="17">
        <v>7.5540000000000003</v>
      </c>
      <c r="T226" s="17">
        <v>18.38</v>
      </c>
      <c r="U226" s="17">
        <v>17.647300000000001</v>
      </c>
      <c r="V226">
        <v>16.970600000000001</v>
      </c>
      <c r="W226">
        <v>10.648999999999999</v>
      </c>
      <c r="X226">
        <v>11.63</v>
      </c>
      <c r="Y226" s="17">
        <v>18.61</v>
      </c>
      <c r="Z226" s="17">
        <v>14.92</v>
      </c>
      <c r="AA226" s="77">
        <v>15.98</v>
      </c>
      <c r="AB226" s="77">
        <v>17.72</v>
      </c>
      <c r="AC226">
        <v>17.18</v>
      </c>
      <c r="AD226">
        <v>18.489999999999998</v>
      </c>
      <c r="AI226">
        <v>16.43</v>
      </c>
      <c r="AK226">
        <v>17.57</v>
      </c>
      <c r="BR226" s="16"/>
    </row>
    <row r="227" spans="1:70">
      <c r="A227" s="317"/>
      <c r="B227" s="314"/>
      <c r="C227" s="216">
        <v>400</v>
      </c>
      <c r="D227" s="198">
        <f>+入力シート①!L$15</f>
        <v>14.3268</v>
      </c>
      <c r="E227" s="198">
        <f t="shared" si="80"/>
        <v>19</v>
      </c>
      <c r="F227" s="201">
        <f t="shared" si="81"/>
        <v>12.49612105263158</v>
      </c>
      <c r="G227" s="201">
        <f t="shared" si="82"/>
        <v>3.4311728295436903</v>
      </c>
      <c r="H227" s="201">
        <f t="shared" si="83"/>
        <v>16.84</v>
      </c>
      <c r="I227" s="201">
        <f t="shared" si="84"/>
        <v>5.8973000000000004</v>
      </c>
      <c r="J227" s="201">
        <f t="shared" si="85"/>
        <v>1.8306789473684209</v>
      </c>
      <c r="K227" s="201">
        <f t="shared" si="86"/>
        <v>0.53354320470411332</v>
      </c>
      <c r="M227" s="16"/>
      <c r="N227" s="17">
        <v>12.85</v>
      </c>
      <c r="O227" s="17">
        <v>14.52</v>
      </c>
      <c r="P227" s="17">
        <v>10.455</v>
      </c>
      <c r="Q227" s="17">
        <v>7.33</v>
      </c>
      <c r="R227" s="17">
        <v>13.4344</v>
      </c>
      <c r="S227" s="17">
        <v>5.8973000000000004</v>
      </c>
      <c r="T227" s="17">
        <v>15.98</v>
      </c>
      <c r="U227" s="17">
        <v>16.312100000000001</v>
      </c>
      <c r="V227">
        <v>14.115399999999999</v>
      </c>
      <c r="W227">
        <v>7.8421000000000003</v>
      </c>
      <c r="X227">
        <v>8.99</v>
      </c>
      <c r="Y227" s="17">
        <v>16.37</v>
      </c>
      <c r="Z227" s="17">
        <v>11.59</v>
      </c>
      <c r="AA227" s="77">
        <v>13.66</v>
      </c>
      <c r="AB227" s="77">
        <v>16.39</v>
      </c>
      <c r="AC227">
        <v>14.33</v>
      </c>
      <c r="AD227">
        <v>16.84</v>
      </c>
      <c r="AI227">
        <v>8.75</v>
      </c>
      <c r="AK227">
        <v>11.77</v>
      </c>
      <c r="BR227" s="16"/>
    </row>
    <row r="228" spans="1:70">
      <c r="A228" s="317"/>
      <c r="B228" s="314"/>
      <c r="C228" s="216">
        <v>500</v>
      </c>
      <c r="D228" s="198">
        <f>+入力シート①!L$16</f>
        <v>12.231400000000001</v>
      </c>
      <c r="E228" s="198">
        <f t="shared" si="80"/>
        <v>13</v>
      </c>
      <c r="F228" s="201">
        <f t="shared" si="81"/>
        <v>8.9692615384615362</v>
      </c>
      <c r="G228" s="201">
        <f t="shared" si="82"/>
        <v>2.5596777028688895</v>
      </c>
      <c r="H228" s="201">
        <f t="shared" si="83"/>
        <v>12.57</v>
      </c>
      <c r="I228" s="201">
        <f t="shared" si="84"/>
        <v>4.8070000000000004</v>
      </c>
      <c r="J228" s="201">
        <f t="shared" si="85"/>
        <v>3.2621384615384645</v>
      </c>
      <c r="K228" s="201">
        <f t="shared" si="86"/>
        <v>1.2744332842694439</v>
      </c>
      <c r="M228" s="16"/>
      <c r="N228" s="17">
        <v>10.36</v>
      </c>
      <c r="O228" s="17">
        <v>11.37</v>
      </c>
      <c r="P228" s="17">
        <v>7.82</v>
      </c>
      <c r="Q228" s="17">
        <v>5.8</v>
      </c>
      <c r="R228" s="17">
        <v>8.9983000000000004</v>
      </c>
      <c r="S228" s="17">
        <v>5.0879000000000003</v>
      </c>
      <c r="T228" s="17">
        <v>10.61</v>
      </c>
      <c r="U228" s="17">
        <v>10.9139</v>
      </c>
      <c r="V228">
        <v>11.3033</v>
      </c>
      <c r="W228">
        <v>4.8070000000000004</v>
      </c>
      <c r="Z228" s="17">
        <v>7.53</v>
      </c>
      <c r="AC228">
        <v>9.43</v>
      </c>
      <c r="AD228">
        <v>12.57</v>
      </c>
      <c r="BR228" s="16"/>
    </row>
    <row r="229" spans="1:70">
      <c r="A229" s="317"/>
      <c r="B229" s="314"/>
      <c r="C229" s="216">
        <v>600</v>
      </c>
      <c r="D229" s="198" t="str">
        <f>+入力シート①!L$17</f>
        <v>-</v>
      </c>
      <c r="E229" s="198">
        <f t="shared" si="80"/>
        <v>10</v>
      </c>
      <c r="F229" s="201">
        <f t="shared" si="81"/>
        <v>0.84399999999999997</v>
      </c>
      <c r="G229" s="201">
        <f t="shared" si="82"/>
        <v>2.6689623451821118</v>
      </c>
      <c r="H229" s="201">
        <f t="shared" si="83"/>
        <v>8.44</v>
      </c>
      <c r="I229" s="201">
        <f t="shared" si="84"/>
        <v>0</v>
      </c>
      <c r="J229" s="201" t="e">
        <f t="shared" si="85"/>
        <v>#VALUE!</v>
      </c>
      <c r="K229" s="201" t="e">
        <f t="shared" si="86"/>
        <v>#VALUE!</v>
      </c>
      <c r="M229" s="16"/>
      <c r="N229" s="17">
        <v>0</v>
      </c>
      <c r="O229" s="17">
        <v>0</v>
      </c>
      <c r="P229" s="17">
        <v>0</v>
      </c>
      <c r="Q229" s="17">
        <v>0</v>
      </c>
      <c r="R229" s="17">
        <v>0</v>
      </c>
      <c r="S229" s="17">
        <v>0</v>
      </c>
      <c r="T229" s="17">
        <v>0</v>
      </c>
      <c r="U229" s="17">
        <v>0</v>
      </c>
      <c r="V229">
        <v>0</v>
      </c>
      <c r="AD229">
        <v>8.44</v>
      </c>
      <c r="BR229" s="16"/>
    </row>
    <row r="230" spans="1:70">
      <c r="A230" s="317"/>
      <c r="B230" s="217"/>
      <c r="C230" s="217"/>
      <c r="D230" s="218"/>
      <c r="E230" s="218"/>
      <c r="F230" s="219"/>
      <c r="G230" s="219"/>
      <c r="H230" s="219"/>
      <c r="I230" s="219"/>
      <c r="J230" s="219"/>
      <c r="K230" s="219"/>
      <c r="L230" s="18"/>
      <c r="M230" s="16"/>
      <c r="V230" s="18"/>
      <c r="W230" s="18"/>
      <c r="X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c r="BD230" s="18"/>
      <c r="BE230" s="18"/>
      <c r="BF230" s="18"/>
      <c r="BG230" s="18"/>
      <c r="BH230" s="18"/>
      <c r="BI230" s="18"/>
      <c r="BJ230" s="18"/>
      <c r="BK230" s="18"/>
      <c r="BL230" s="18"/>
      <c r="BM230" s="18"/>
      <c r="BN230" s="18"/>
      <c r="BO230" s="18"/>
      <c r="BP230" s="18"/>
      <c r="BQ230" s="18"/>
      <c r="BR230" s="16"/>
    </row>
    <row r="231" spans="1:70">
      <c r="A231" s="317"/>
      <c r="B231" s="315" t="s">
        <v>25</v>
      </c>
      <c r="C231" s="220" t="s">
        <v>23</v>
      </c>
      <c r="D231" s="198">
        <f>+入力シート①!L$19</f>
        <v>252</v>
      </c>
      <c r="E231" s="198">
        <f t="shared" si="80"/>
        <v>26</v>
      </c>
      <c r="F231" s="201">
        <f t="shared" si="81"/>
        <v>209.80769230769232</v>
      </c>
      <c r="G231" s="201">
        <f t="shared" si="82"/>
        <v>121.95737590839489</v>
      </c>
      <c r="H231" s="201">
        <f t="shared" si="83"/>
        <v>350</v>
      </c>
      <c r="I231" s="201">
        <f t="shared" si="84"/>
        <v>7</v>
      </c>
      <c r="J231" s="201">
        <f>+D231-F231</f>
        <v>42.192307692307679</v>
      </c>
      <c r="K231" s="201">
        <f>+J231/G231</f>
        <v>0.34595945819627449</v>
      </c>
      <c r="M231" s="16"/>
      <c r="N231" s="17">
        <v>350</v>
      </c>
      <c r="O231" s="17">
        <v>7</v>
      </c>
      <c r="P231" s="17">
        <v>15</v>
      </c>
      <c r="Q231" s="17">
        <v>335</v>
      </c>
      <c r="R231" s="17">
        <v>191</v>
      </c>
      <c r="S231" s="17">
        <v>347</v>
      </c>
      <c r="T231" s="17">
        <v>197</v>
      </c>
      <c r="U231" s="17">
        <v>348</v>
      </c>
      <c r="V231">
        <v>28</v>
      </c>
      <c r="W231">
        <v>109</v>
      </c>
      <c r="X231">
        <v>302</v>
      </c>
      <c r="Y231" s="17">
        <v>281</v>
      </c>
      <c r="Z231" s="17">
        <v>350</v>
      </c>
      <c r="AA231" s="77">
        <v>296</v>
      </c>
      <c r="AB231" s="77">
        <v>236</v>
      </c>
      <c r="AC231">
        <v>37</v>
      </c>
      <c r="AD231">
        <v>132</v>
      </c>
      <c r="AI231">
        <v>337</v>
      </c>
      <c r="AK231">
        <v>139</v>
      </c>
      <c r="AR231">
        <v>308</v>
      </c>
      <c r="AV231">
        <v>60</v>
      </c>
      <c r="AX231">
        <v>200</v>
      </c>
      <c r="BA231">
        <v>208</v>
      </c>
      <c r="BD231">
        <v>281</v>
      </c>
      <c r="BJ231">
        <v>319</v>
      </c>
      <c r="BL231">
        <v>42</v>
      </c>
      <c r="BR231" s="16"/>
    </row>
    <row r="232" spans="1:70">
      <c r="A232" s="317"/>
      <c r="B232" s="316"/>
      <c r="C232" s="221" t="s">
        <v>24</v>
      </c>
      <c r="D232" s="198">
        <f>+入力シート①!L$20</f>
        <v>0.5</v>
      </c>
      <c r="E232" s="198">
        <f t="shared" si="80"/>
        <v>26</v>
      </c>
      <c r="F232" s="201">
        <f t="shared" si="81"/>
        <v>0.86346153846153839</v>
      </c>
      <c r="G232" s="201">
        <f t="shared" si="82"/>
        <v>0.54503535523995006</v>
      </c>
      <c r="H232" s="201">
        <f t="shared" si="83"/>
        <v>2.2999999999999998</v>
      </c>
      <c r="I232" s="201">
        <f t="shared" si="84"/>
        <v>0.1</v>
      </c>
      <c r="J232" s="201">
        <f>+D232-F232</f>
        <v>-0.36346153846153839</v>
      </c>
      <c r="K232" s="201">
        <f>+J232/G232</f>
        <v>-0.66685864498005931</v>
      </c>
      <c r="M232" s="16"/>
      <c r="N232" s="17">
        <v>0.8</v>
      </c>
      <c r="O232" s="17">
        <v>1</v>
      </c>
      <c r="P232" s="17">
        <v>2.2999999999999998</v>
      </c>
      <c r="Q232" s="17">
        <v>1.3</v>
      </c>
      <c r="R232" s="17">
        <v>0.3</v>
      </c>
      <c r="S232" s="17">
        <v>0.8</v>
      </c>
      <c r="T232" s="17">
        <v>0.1</v>
      </c>
      <c r="U232" s="17">
        <v>0.1</v>
      </c>
      <c r="V232">
        <v>1</v>
      </c>
      <c r="W232">
        <v>2</v>
      </c>
      <c r="X232">
        <v>0.4</v>
      </c>
      <c r="Y232" s="17">
        <v>1</v>
      </c>
      <c r="Z232" s="17">
        <v>0.5</v>
      </c>
      <c r="AA232" s="77">
        <v>0.7</v>
      </c>
      <c r="AB232" s="77">
        <v>1.2</v>
      </c>
      <c r="AC232">
        <v>0.5</v>
      </c>
      <c r="AD232">
        <v>0.7</v>
      </c>
      <c r="AI232">
        <v>1.1000000000000001</v>
      </c>
      <c r="AK232">
        <v>1.52</v>
      </c>
      <c r="AR232">
        <v>1.53</v>
      </c>
      <c r="AV232">
        <v>0.6</v>
      </c>
      <c r="AX232">
        <v>0.6</v>
      </c>
      <c r="BA232">
        <v>1.1000000000000001</v>
      </c>
      <c r="BD232">
        <v>0.5</v>
      </c>
      <c r="BJ232">
        <v>0.4</v>
      </c>
      <c r="BL232">
        <v>0.4</v>
      </c>
      <c r="BR232" s="16"/>
    </row>
    <row r="233" spans="1:70" ht="0.95" customHeight="1">
      <c r="M233" s="16"/>
      <c r="BR233" s="16"/>
    </row>
    <row r="234" spans="1:70" ht="0.95" customHeight="1">
      <c r="M234" s="16"/>
      <c r="BR234" s="16"/>
    </row>
    <row r="235" spans="1:70" ht="0.95" customHeight="1">
      <c r="M235" s="16"/>
      <c r="BR235" s="16"/>
    </row>
    <row r="236" spans="1:70" ht="0.95" customHeight="1">
      <c r="M236" s="16"/>
      <c r="BR236" s="16"/>
    </row>
    <row r="237" spans="1:70" ht="0.95" customHeight="1">
      <c r="M237" s="16"/>
      <c r="BR237" s="16"/>
    </row>
    <row r="238" spans="1:70" ht="0.95" customHeight="1">
      <c r="M238" s="16"/>
      <c r="BR238" s="16"/>
    </row>
    <row r="239" spans="1:70" ht="0.95" customHeight="1">
      <c r="M239" s="16"/>
      <c r="BR239" s="16"/>
    </row>
    <row r="240" spans="1:70" ht="0.95" customHeight="1">
      <c r="M240" s="16"/>
      <c r="BR240" s="16"/>
    </row>
    <row r="241" spans="1:70" ht="16.5" thickBot="1">
      <c r="D241" s="199" t="s">
        <v>26</v>
      </c>
      <c r="E241" s="199" t="s">
        <v>3</v>
      </c>
      <c r="F241" s="200" t="s">
        <v>4</v>
      </c>
      <c r="G241" s="200" t="s">
        <v>8</v>
      </c>
      <c r="H241" s="200" t="s">
        <v>5</v>
      </c>
      <c r="I241" s="200" t="s">
        <v>6</v>
      </c>
      <c r="J241" s="200" t="s">
        <v>7</v>
      </c>
      <c r="K241" s="201" t="s">
        <v>61</v>
      </c>
      <c r="M241" s="16"/>
      <c r="N241" s="17" t="s">
        <v>26</v>
      </c>
      <c r="O241" s="17" t="s">
        <v>26</v>
      </c>
      <c r="P241" s="17" t="s">
        <v>26</v>
      </c>
      <c r="Q241" s="17" t="s">
        <v>26</v>
      </c>
      <c r="R241" s="17" t="s">
        <v>26</v>
      </c>
      <c r="S241" s="17" t="s">
        <v>111</v>
      </c>
      <c r="T241" s="17" t="s">
        <v>111</v>
      </c>
      <c r="V241" s="170" t="s">
        <v>111</v>
      </c>
      <c r="W241" s="170"/>
      <c r="X241" s="170"/>
      <c r="Y241" s="170"/>
      <c r="Z241" s="170"/>
      <c r="AA241" s="78"/>
      <c r="AB241" s="78"/>
      <c r="AC241" s="1"/>
      <c r="AD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6"/>
    </row>
    <row r="242" spans="1:70">
      <c r="A242" s="317">
        <v>39</v>
      </c>
      <c r="B242" s="312" t="s">
        <v>18</v>
      </c>
      <c r="C242" s="313"/>
      <c r="D242" s="203">
        <f>+入力シート①!M$2</f>
        <v>43740</v>
      </c>
      <c r="E242" s="204"/>
      <c r="F242" s="205"/>
      <c r="G242" s="205"/>
      <c r="H242" s="205"/>
      <c r="I242" s="205"/>
      <c r="J242" s="205"/>
      <c r="K242" s="206"/>
      <c r="M242" s="16"/>
      <c r="N242" s="189" t="s">
        <v>112</v>
      </c>
      <c r="O242" s="189">
        <v>43010</v>
      </c>
      <c r="P242" s="189">
        <v>42647</v>
      </c>
      <c r="Q242" s="189">
        <v>42291</v>
      </c>
      <c r="R242" s="189">
        <v>41932</v>
      </c>
      <c r="S242" s="189">
        <v>41550</v>
      </c>
      <c r="T242" s="189">
        <v>41187</v>
      </c>
      <c r="U242" s="17">
        <v>2011</v>
      </c>
      <c r="V242" s="189">
        <v>40455</v>
      </c>
      <c r="W242" s="17">
        <f t="shared" ref="W242:BE242" si="87">+W$1</f>
        <v>2009</v>
      </c>
      <c r="X242" s="17">
        <f t="shared" si="87"/>
        <v>2008</v>
      </c>
      <c r="Y242" s="17">
        <f t="shared" si="87"/>
        <v>2007</v>
      </c>
      <c r="Z242" s="17">
        <f t="shared" si="87"/>
        <v>2006</v>
      </c>
      <c r="AA242" s="77">
        <f t="shared" si="87"/>
        <v>2005</v>
      </c>
      <c r="AB242" s="77">
        <f t="shared" si="87"/>
        <v>2004</v>
      </c>
      <c r="AC242">
        <f t="shared" si="87"/>
        <v>2003</v>
      </c>
      <c r="AD242">
        <f t="shared" si="87"/>
        <v>2002</v>
      </c>
      <c r="AE242">
        <f t="shared" si="87"/>
        <v>2001</v>
      </c>
      <c r="AF242">
        <f t="shared" si="87"/>
        <v>2000</v>
      </c>
      <c r="AG242">
        <f t="shared" si="87"/>
        <v>1999</v>
      </c>
      <c r="AH242">
        <f t="shared" si="87"/>
        <v>1998</v>
      </c>
      <c r="AI242">
        <f t="shared" si="87"/>
        <v>1997</v>
      </c>
      <c r="AJ242">
        <f t="shared" si="87"/>
        <v>1996</v>
      </c>
      <c r="AK242">
        <f t="shared" si="87"/>
        <v>1995</v>
      </c>
      <c r="AL242">
        <f t="shared" si="87"/>
        <v>1994</v>
      </c>
      <c r="AM242">
        <f t="shared" si="87"/>
        <v>1993</v>
      </c>
      <c r="AN242">
        <f t="shared" si="87"/>
        <v>1992</v>
      </c>
      <c r="AO242">
        <f t="shared" si="87"/>
        <v>1991</v>
      </c>
      <c r="AP242">
        <f t="shared" si="87"/>
        <v>1990</v>
      </c>
      <c r="AQ242">
        <f t="shared" si="87"/>
        <v>1990</v>
      </c>
      <c r="AR242">
        <f t="shared" si="87"/>
        <v>1990</v>
      </c>
      <c r="AS242">
        <f t="shared" si="87"/>
        <v>1989</v>
      </c>
      <c r="AT242">
        <f t="shared" si="87"/>
        <v>1988</v>
      </c>
      <c r="AU242">
        <f t="shared" si="87"/>
        <v>1988</v>
      </c>
      <c r="AV242">
        <f t="shared" si="87"/>
        <v>1988</v>
      </c>
      <c r="AW242">
        <f t="shared" si="87"/>
        <v>1987</v>
      </c>
      <c r="AX242">
        <f t="shared" si="87"/>
        <v>1987</v>
      </c>
      <c r="AY242">
        <f t="shared" si="87"/>
        <v>1987</v>
      </c>
      <c r="AZ242">
        <f t="shared" si="87"/>
        <v>1986</v>
      </c>
      <c r="BA242">
        <f t="shared" si="87"/>
        <v>1986</v>
      </c>
      <c r="BB242">
        <f t="shared" si="87"/>
        <v>1986</v>
      </c>
      <c r="BC242">
        <f t="shared" si="87"/>
        <v>1985</v>
      </c>
      <c r="BD242">
        <f t="shared" si="87"/>
        <v>1985</v>
      </c>
      <c r="BE242">
        <f t="shared" si="87"/>
        <v>1985</v>
      </c>
      <c r="BF242">
        <f t="shared" ref="BF242:BQ242" si="88">+BF$1</f>
        <v>1984</v>
      </c>
      <c r="BG242">
        <f t="shared" si="88"/>
        <v>1984</v>
      </c>
      <c r="BH242">
        <f t="shared" si="88"/>
        <v>1984</v>
      </c>
      <c r="BI242">
        <f t="shared" si="88"/>
        <v>1983</v>
      </c>
      <c r="BJ242">
        <f t="shared" si="88"/>
        <v>1983</v>
      </c>
      <c r="BK242">
        <f t="shared" si="88"/>
        <v>1983</v>
      </c>
      <c r="BL242">
        <f t="shared" si="88"/>
        <v>1983</v>
      </c>
      <c r="BM242">
        <f t="shared" si="88"/>
        <v>1982</v>
      </c>
      <c r="BN242">
        <f t="shared" si="88"/>
        <v>1981</v>
      </c>
      <c r="BO242">
        <f t="shared" si="88"/>
        <v>1981</v>
      </c>
      <c r="BP242">
        <f t="shared" si="88"/>
        <v>1981</v>
      </c>
      <c r="BQ242">
        <f t="shared" si="88"/>
        <v>1980</v>
      </c>
      <c r="BR242" s="16"/>
    </row>
    <row r="243" spans="1:70">
      <c r="A243" s="317"/>
      <c r="B243" s="312" t="s">
        <v>19</v>
      </c>
      <c r="C243" s="313"/>
      <c r="D243" s="207">
        <f>+入力シート①!M$2</f>
        <v>43740</v>
      </c>
      <c r="E243" s="208"/>
      <c r="F243" s="209"/>
      <c r="G243" s="209"/>
      <c r="H243" s="209"/>
      <c r="I243" s="209"/>
      <c r="J243" s="209"/>
      <c r="K243" s="210"/>
      <c r="M243" s="16"/>
      <c r="N243" s="190" t="s">
        <v>112</v>
      </c>
      <c r="O243" s="190">
        <v>43010</v>
      </c>
      <c r="P243" s="190">
        <v>42647</v>
      </c>
      <c r="Q243" s="190">
        <v>42291</v>
      </c>
      <c r="R243" s="190">
        <v>41932</v>
      </c>
      <c r="S243" s="190">
        <v>41550</v>
      </c>
      <c r="T243" s="190">
        <v>41187</v>
      </c>
      <c r="U243" s="17">
        <v>10</v>
      </c>
      <c r="V243" s="190">
        <v>40455</v>
      </c>
      <c r="W243" s="17">
        <f>+W$3</f>
        <v>10</v>
      </c>
      <c r="X243" s="17">
        <f>+X$3</f>
        <v>10</v>
      </c>
      <c r="Y243" s="17">
        <f>+Y$3</f>
        <v>10</v>
      </c>
      <c r="Z243" s="17">
        <f t="shared" ref="Z243:BQ243" si="89">+Z$3</f>
        <v>10</v>
      </c>
      <c r="AA243" s="77">
        <f t="shared" si="89"/>
        <v>10</v>
      </c>
      <c r="AB243" s="77">
        <f t="shared" si="89"/>
        <v>10</v>
      </c>
      <c r="AC243">
        <f t="shared" si="89"/>
        <v>10</v>
      </c>
      <c r="AD243">
        <f t="shared" si="89"/>
        <v>10</v>
      </c>
      <c r="AE243">
        <f t="shared" si="89"/>
        <v>10</v>
      </c>
      <c r="AF243">
        <f t="shared" si="89"/>
        <v>10</v>
      </c>
      <c r="AG243">
        <f t="shared" si="89"/>
        <v>10</v>
      </c>
      <c r="AH243">
        <f t="shared" si="89"/>
        <v>10</v>
      </c>
      <c r="AI243">
        <f t="shared" si="89"/>
        <v>10</v>
      </c>
      <c r="AJ243">
        <f t="shared" si="89"/>
        <v>10</v>
      </c>
      <c r="AK243">
        <f t="shared" si="89"/>
        <v>10</v>
      </c>
      <c r="AL243">
        <f t="shared" si="89"/>
        <v>10</v>
      </c>
      <c r="AM243">
        <f t="shared" si="89"/>
        <v>10</v>
      </c>
      <c r="AN243">
        <f t="shared" si="89"/>
        <v>10</v>
      </c>
      <c r="AO243">
        <f t="shared" si="89"/>
        <v>10</v>
      </c>
      <c r="AP243">
        <f t="shared" si="89"/>
        <v>10</v>
      </c>
      <c r="AQ243">
        <f t="shared" si="89"/>
        <v>10</v>
      </c>
      <c r="AR243">
        <f t="shared" si="89"/>
        <v>10</v>
      </c>
      <c r="AS243">
        <f t="shared" si="89"/>
        <v>10</v>
      </c>
      <c r="AT243">
        <f t="shared" si="89"/>
        <v>10</v>
      </c>
      <c r="AU243">
        <f t="shared" si="89"/>
        <v>10</v>
      </c>
      <c r="AV243">
        <f t="shared" si="89"/>
        <v>10</v>
      </c>
      <c r="AW243">
        <f t="shared" si="89"/>
        <v>10</v>
      </c>
      <c r="AX243">
        <f t="shared" si="89"/>
        <v>10</v>
      </c>
      <c r="AY243">
        <f t="shared" si="89"/>
        <v>10</v>
      </c>
      <c r="AZ243">
        <f t="shared" si="89"/>
        <v>10</v>
      </c>
      <c r="BA243">
        <f t="shared" si="89"/>
        <v>10</v>
      </c>
      <c r="BB243">
        <f t="shared" si="89"/>
        <v>10</v>
      </c>
      <c r="BC243">
        <f t="shared" si="89"/>
        <v>10</v>
      </c>
      <c r="BD243">
        <f t="shared" si="89"/>
        <v>10</v>
      </c>
      <c r="BE243">
        <f t="shared" si="89"/>
        <v>10</v>
      </c>
      <c r="BF243">
        <f t="shared" si="89"/>
        <v>10</v>
      </c>
      <c r="BG243">
        <f t="shared" si="89"/>
        <v>10</v>
      </c>
      <c r="BH243">
        <f t="shared" si="89"/>
        <v>10</v>
      </c>
      <c r="BI243">
        <f t="shared" si="89"/>
        <v>10</v>
      </c>
      <c r="BJ243">
        <f t="shared" si="89"/>
        <v>10</v>
      </c>
      <c r="BK243">
        <f t="shared" si="89"/>
        <v>10</v>
      </c>
      <c r="BL243">
        <f t="shared" si="89"/>
        <v>10</v>
      </c>
      <c r="BM243">
        <f t="shared" si="89"/>
        <v>10</v>
      </c>
      <c r="BN243">
        <f t="shared" si="89"/>
        <v>10</v>
      </c>
      <c r="BO243">
        <f t="shared" si="89"/>
        <v>10</v>
      </c>
      <c r="BP243">
        <f t="shared" si="89"/>
        <v>10</v>
      </c>
      <c r="BQ243">
        <f t="shared" si="89"/>
        <v>10</v>
      </c>
      <c r="BR243" s="16"/>
    </row>
    <row r="244" spans="1:70">
      <c r="A244" s="317"/>
      <c r="B244" s="312" t="s">
        <v>20</v>
      </c>
      <c r="C244" s="313"/>
      <c r="D244" s="211">
        <f>+入力シート①!M$2</f>
        <v>43740</v>
      </c>
      <c r="E244" s="208"/>
      <c r="F244" s="209"/>
      <c r="G244" s="209"/>
      <c r="H244" s="209"/>
      <c r="I244" s="209"/>
      <c r="J244" s="209"/>
      <c r="K244" s="210"/>
      <c r="M244" s="16"/>
      <c r="N244" s="191" t="s">
        <v>112</v>
      </c>
      <c r="O244" s="191">
        <v>43010</v>
      </c>
      <c r="P244" s="191">
        <v>42647</v>
      </c>
      <c r="Q244" s="191">
        <v>42291</v>
      </c>
      <c r="R244" s="191">
        <v>41932</v>
      </c>
      <c r="S244" s="191">
        <v>41550</v>
      </c>
      <c r="T244" s="191">
        <v>41187</v>
      </c>
      <c r="U244" s="17">
        <v>24</v>
      </c>
      <c r="V244" s="79">
        <v>40456</v>
      </c>
      <c r="W244" s="79">
        <v>40091</v>
      </c>
      <c r="X244" s="79">
        <v>39729</v>
      </c>
      <c r="Y244" s="17">
        <v>22</v>
      </c>
      <c r="Z244" s="17">
        <v>10</v>
      </c>
      <c r="AA244" s="77">
        <v>4</v>
      </c>
      <c r="AB244" s="77">
        <v>22</v>
      </c>
      <c r="AC244">
        <v>27</v>
      </c>
      <c r="AD244">
        <v>4</v>
      </c>
      <c r="AI244">
        <v>20</v>
      </c>
      <c r="AK244">
        <v>3</v>
      </c>
      <c r="AR244">
        <v>4</v>
      </c>
      <c r="AV244">
        <v>24</v>
      </c>
      <c r="AX244">
        <v>6</v>
      </c>
      <c r="BA244">
        <v>6</v>
      </c>
      <c r="BD244">
        <v>23</v>
      </c>
      <c r="BL244">
        <v>25</v>
      </c>
      <c r="BR244" s="16"/>
    </row>
    <row r="245" spans="1:70">
      <c r="A245" s="317"/>
      <c r="B245" s="312" t="s">
        <v>62</v>
      </c>
      <c r="C245" s="313"/>
      <c r="D245" s="198">
        <f>+入力シート①!M$3</f>
        <v>39</v>
      </c>
      <c r="E245" s="208"/>
      <c r="F245" s="209"/>
      <c r="G245" s="209"/>
      <c r="H245" s="209"/>
      <c r="I245" s="209"/>
      <c r="J245" s="209"/>
      <c r="K245" s="210"/>
      <c r="M245" s="16"/>
      <c r="N245" s="17">
        <v>39</v>
      </c>
      <c r="O245" s="17">
        <v>39</v>
      </c>
      <c r="P245" s="17">
        <v>39</v>
      </c>
      <c r="Q245" s="17">
        <v>39</v>
      </c>
      <c r="R245" s="17">
        <v>39</v>
      </c>
      <c r="S245" s="17">
        <v>39</v>
      </c>
      <c r="T245" s="17">
        <v>39</v>
      </c>
      <c r="U245" s="17">
        <v>39</v>
      </c>
      <c r="V245" s="17">
        <v>39</v>
      </c>
      <c r="W245" s="17">
        <f>+$A$242</f>
        <v>39</v>
      </c>
      <c r="X245" s="17">
        <f>+$A$242</f>
        <v>39</v>
      </c>
      <c r="Y245" s="17">
        <f>+$A$242</f>
        <v>39</v>
      </c>
      <c r="Z245" s="17">
        <f t="shared" ref="Z245:BQ245" si="90">+$A$242</f>
        <v>39</v>
      </c>
      <c r="AA245" s="77">
        <f t="shared" si="90"/>
        <v>39</v>
      </c>
      <c r="AB245" s="77">
        <f t="shared" si="90"/>
        <v>39</v>
      </c>
      <c r="AC245">
        <f t="shared" si="90"/>
        <v>39</v>
      </c>
      <c r="AD245">
        <f t="shared" si="90"/>
        <v>39</v>
      </c>
      <c r="AE245">
        <f t="shared" si="90"/>
        <v>39</v>
      </c>
      <c r="AF245">
        <f t="shared" si="90"/>
        <v>39</v>
      </c>
      <c r="AG245">
        <f t="shared" si="90"/>
        <v>39</v>
      </c>
      <c r="AH245">
        <f t="shared" si="90"/>
        <v>39</v>
      </c>
      <c r="AI245">
        <f t="shared" si="90"/>
        <v>39</v>
      </c>
      <c r="AJ245">
        <f t="shared" si="90"/>
        <v>39</v>
      </c>
      <c r="AK245">
        <f t="shared" si="90"/>
        <v>39</v>
      </c>
      <c r="AL245">
        <f t="shared" si="90"/>
        <v>39</v>
      </c>
      <c r="AM245">
        <f t="shared" si="90"/>
        <v>39</v>
      </c>
      <c r="AN245">
        <f t="shared" si="90"/>
        <v>39</v>
      </c>
      <c r="AO245">
        <f t="shared" si="90"/>
        <v>39</v>
      </c>
      <c r="AP245">
        <f t="shared" si="90"/>
        <v>39</v>
      </c>
      <c r="AQ245">
        <f t="shared" si="90"/>
        <v>39</v>
      </c>
      <c r="AR245">
        <f t="shared" si="90"/>
        <v>39</v>
      </c>
      <c r="AS245">
        <f t="shared" si="90"/>
        <v>39</v>
      </c>
      <c r="AT245">
        <f t="shared" si="90"/>
        <v>39</v>
      </c>
      <c r="AU245">
        <f t="shared" si="90"/>
        <v>39</v>
      </c>
      <c r="AV245">
        <f t="shared" si="90"/>
        <v>39</v>
      </c>
      <c r="AW245">
        <f t="shared" si="90"/>
        <v>39</v>
      </c>
      <c r="AX245">
        <f t="shared" si="90"/>
        <v>39</v>
      </c>
      <c r="AY245">
        <f t="shared" si="90"/>
        <v>39</v>
      </c>
      <c r="AZ245">
        <f t="shared" si="90"/>
        <v>39</v>
      </c>
      <c r="BA245">
        <f t="shared" si="90"/>
        <v>39</v>
      </c>
      <c r="BB245">
        <f t="shared" si="90"/>
        <v>39</v>
      </c>
      <c r="BC245">
        <f t="shared" si="90"/>
        <v>39</v>
      </c>
      <c r="BD245">
        <f t="shared" si="90"/>
        <v>39</v>
      </c>
      <c r="BE245">
        <f t="shared" si="90"/>
        <v>39</v>
      </c>
      <c r="BF245">
        <f t="shared" si="90"/>
        <v>39</v>
      </c>
      <c r="BG245">
        <f t="shared" si="90"/>
        <v>39</v>
      </c>
      <c r="BH245">
        <f t="shared" si="90"/>
        <v>39</v>
      </c>
      <c r="BI245">
        <f t="shared" si="90"/>
        <v>39</v>
      </c>
      <c r="BJ245">
        <f t="shared" si="90"/>
        <v>39</v>
      </c>
      <c r="BK245">
        <f t="shared" si="90"/>
        <v>39</v>
      </c>
      <c r="BL245">
        <f t="shared" si="90"/>
        <v>39</v>
      </c>
      <c r="BM245">
        <f t="shared" si="90"/>
        <v>39</v>
      </c>
      <c r="BN245">
        <f t="shared" si="90"/>
        <v>39</v>
      </c>
      <c r="BO245">
        <f t="shared" si="90"/>
        <v>39</v>
      </c>
      <c r="BP245">
        <f t="shared" si="90"/>
        <v>39</v>
      </c>
      <c r="BQ245">
        <f t="shared" si="90"/>
        <v>39</v>
      </c>
      <c r="BR245" s="16"/>
    </row>
    <row r="246" spans="1:70" ht="16.5" thickBot="1">
      <c r="A246" s="317"/>
      <c r="B246" s="312" t="s">
        <v>21</v>
      </c>
      <c r="C246" s="313"/>
      <c r="D246" s="212">
        <f>+入力シート①!M$4</f>
        <v>0.40972222222222227</v>
      </c>
      <c r="E246" s="213"/>
      <c r="F246" s="214"/>
      <c r="G246" s="214"/>
      <c r="H246" s="214"/>
      <c r="I246" s="214"/>
      <c r="J246" s="214"/>
      <c r="K246" s="215"/>
      <c r="M246" s="16"/>
      <c r="N246" s="166" t="s">
        <v>112</v>
      </c>
      <c r="O246" s="166">
        <v>0.50347222222222221</v>
      </c>
      <c r="P246" s="166">
        <v>0.39583333333333331</v>
      </c>
      <c r="Q246" s="166">
        <v>0.41319444444444442</v>
      </c>
      <c r="R246" s="166">
        <v>0.41666666666666669</v>
      </c>
      <c r="S246" s="166">
        <v>0.44097222222222227</v>
      </c>
      <c r="T246" s="166">
        <v>0.40625</v>
      </c>
      <c r="U246" s="166">
        <v>0.39930555555555558</v>
      </c>
      <c r="V246" s="84">
        <v>0.36805555555555602</v>
      </c>
      <c r="W246" s="84">
        <v>0.37152777777777773</v>
      </c>
      <c r="X246" s="84">
        <v>0.34027777777777773</v>
      </c>
      <c r="Y246" s="166">
        <v>0.37847222222222227</v>
      </c>
      <c r="Z246" s="166"/>
      <c r="BR246" s="16"/>
    </row>
    <row r="247" spans="1:70">
      <c r="A247" s="317"/>
      <c r="B247" s="314" t="s">
        <v>22</v>
      </c>
      <c r="C247" s="216">
        <v>0</v>
      </c>
      <c r="D247" s="198">
        <f>+入力シート①!M$5</f>
        <v>27.310300000000002</v>
      </c>
      <c r="E247" s="198">
        <f>+COUNT($M247:$BR247)</f>
        <v>24</v>
      </c>
      <c r="F247" s="201">
        <f>+AVERAGE($M247:$BR247)</f>
        <v>25.973941666666665</v>
      </c>
      <c r="G247" s="201">
        <f>+STDEV($M247:$BR247)</f>
        <v>1.2613568311860484</v>
      </c>
      <c r="H247" s="201">
        <f>+MAX($M247:$BR247)</f>
        <v>28.18</v>
      </c>
      <c r="I247" s="201">
        <f>+MIN($M247:$BR247)</f>
        <v>22.83</v>
      </c>
      <c r="J247" s="201">
        <f>+D247-F247</f>
        <v>1.3363583333333366</v>
      </c>
      <c r="K247" s="201">
        <f>+J247/G247</f>
        <v>1.0594609711486358</v>
      </c>
      <c r="M247" s="16"/>
      <c r="N247" s="17" t="s">
        <v>112</v>
      </c>
      <c r="O247" s="17">
        <v>27.7</v>
      </c>
      <c r="P247" s="17">
        <v>28.18</v>
      </c>
      <c r="Q247" s="17">
        <v>22.83</v>
      </c>
      <c r="R247" s="17">
        <v>25.53</v>
      </c>
      <c r="S247" s="17">
        <v>24.554600000000001</v>
      </c>
      <c r="T247" s="17">
        <v>25.78</v>
      </c>
      <c r="U247" s="17">
        <v>24.8</v>
      </c>
      <c r="V247">
        <v>27.3</v>
      </c>
      <c r="W247">
        <v>27.2</v>
      </c>
      <c r="X247">
        <v>27</v>
      </c>
      <c r="Y247" s="17">
        <v>26.3</v>
      </c>
      <c r="Z247" s="17">
        <v>25.5</v>
      </c>
      <c r="AA247" s="77">
        <v>26.9</v>
      </c>
      <c r="AB247" s="77">
        <v>25.8</v>
      </c>
      <c r="AC247">
        <v>24.6</v>
      </c>
      <c r="AD247">
        <v>26.2</v>
      </c>
      <c r="AI247">
        <v>24.9</v>
      </c>
      <c r="AK247">
        <v>26.9</v>
      </c>
      <c r="AR247">
        <v>27.4</v>
      </c>
      <c r="AV247">
        <v>25.7</v>
      </c>
      <c r="AX247">
        <v>24.2</v>
      </c>
      <c r="BA247">
        <v>26.6</v>
      </c>
      <c r="BD247">
        <v>25.8</v>
      </c>
      <c r="BL247">
        <v>25.7</v>
      </c>
      <c r="BR247" s="16"/>
    </row>
    <row r="248" spans="1:70">
      <c r="A248" s="317"/>
      <c r="B248" s="314"/>
      <c r="C248" s="216">
        <v>10</v>
      </c>
      <c r="D248" s="198">
        <f>+入力シート①!M$6</f>
        <v>27.310400000000001</v>
      </c>
      <c r="E248" s="198">
        <f t="shared" ref="E248:E262" si="91">+COUNT($M248:$BR248)</f>
        <v>23</v>
      </c>
      <c r="F248" s="201">
        <f t="shared" ref="F248:F262" si="92">+AVERAGE($M248:$BR248)</f>
        <v>25.793343478260869</v>
      </c>
      <c r="G248" s="201">
        <f t="shared" ref="G248:G262" si="93">+STDEV($M248:$BR248)</f>
        <v>1.2555100632542957</v>
      </c>
      <c r="H248" s="201">
        <f t="shared" ref="H248:H262" si="94">+MAX($M248:$BR248)</f>
        <v>28.19</v>
      </c>
      <c r="I248" s="201">
        <f t="shared" ref="I248:I262" si="95">+MIN($M248:$BR248)</f>
        <v>22.82</v>
      </c>
      <c r="J248" s="201">
        <f t="shared" ref="J248:J259" si="96">+D248-F248</f>
        <v>1.5170565217391321</v>
      </c>
      <c r="K248" s="201">
        <f t="shared" ref="K248:K259" si="97">+J248/G248</f>
        <v>1.2083188865941108</v>
      </c>
      <c r="M248" s="16"/>
      <c r="N248" s="17" t="s">
        <v>112</v>
      </c>
      <c r="O248" s="17">
        <v>27.71</v>
      </c>
      <c r="P248" s="17">
        <v>28.19</v>
      </c>
      <c r="Q248" s="17">
        <v>22.82</v>
      </c>
      <c r="R248" s="17">
        <v>25.51</v>
      </c>
      <c r="S248" s="17">
        <v>24.383500000000002</v>
      </c>
      <c r="T248" s="17">
        <v>25.75</v>
      </c>
      <c r="U248" s="17">
        <v>24.8782</v>
      </c>
      <c r="V248">
        <v>27.27</v>
      </c>
      <c r="W248">
        <v>27.291799999999999</v>
      </c>
      <c r="X248">
        <v>27.076799999999999</v>
      </c>
      <c r="Y248" s="17">
        <v>26.3766</v>
      </c>
      <c r="Z248" s="17">
        <v>25.61</v>
      </c>
      <c r="AA248" s="77">
        <v>26.83</v>
      </c>
      <c r="AB248" s="77">
        <v>25.79</v>
      </c>
      <c r="AC248">
        <v>24.43</v>
      </c>
      <c r="AD248">
        <v>26.13</v>
      </c>
      <c r="AI248">
        <v>24.92</v>
      </c>
      <c r="AR248">
        <v>25.33</v>
      </c>
      <c r="AV248">
        <v>25.12</v>
      </c>
      <c r="AX248">
        <v>24.28</v>
      </c>
      <c r="BA248">
        <v>26.17</v>
      </c>
      <c r="BD248">
        <v>25.43</v>
      </c>
      <c r="BL248">
        <v>25.95</v>
      </c>
      <c r="BR248" s="16"/>
    </row>
    <row r="249" spans="1:70">
      <c r="A249" s="317"/>
      <c r="B249" s="314"/>
      <c r="C249" s="216">
        <v>20</v>
      </c>
      <c r="D249" s="198">
        <f>+入力シート①!M$7</f>
        <v>27.31</v>
      </c>
      <c r="E249" s="198">
        <f t="shared" si="91"/>
        <v>23</v>
      </c>
      <c r="F249" s="201">
        <f t="shared" si="92"/>
        <v>25.768134782608694</v>
      </c>
      <c r="G249" s="201">
        <f t="shared" si="93"/>
        <v>1.2707342718461123</v>
      </c>
      <c r="H249" s="201">
        <f t="shared" si="94"/>
        <v>28.21</v>
      </c>
      <c r="I249" s="201">
        <f t="shared" si="95"/>
        <v>22.76</v>
      </c>
      <c r="J249" s="201">
        <f t="shared" si="96"/>
        <v>1.5418652173913046</v>
      </c>
      <c r="K249" s="201">
        <f t="shared" si="97"/>
        <v>1.2133655726081074</v>
      </c>
      <c r="M249" s="16"/>
      <c r="N249" s="17" t="s">
        <v>112</v>
      </c>
      <c r="O249" s="17">
        <v>27.67</v>
      </c>
      <c r="P249" s="17">
        <v>28.21</v>
      </c>
      <c r="Q249" s="17">
        <v>22.76</v>
      </c>
      <c r="R249" s="17">
        <v>25.52</v>
      </c>
      <c r="S249" s="17">
        <v>24.375499999999999</v>
      </c>
      <c r="T249" s="17">
        <v>25.74</v>
      </c>
      <c r="U249" s="17">
        <v>24.867699999999999</v>
      </c>
      <c r="V249">
        <v>27.25</v>
      </c>
      <c r="W249">
        <v>27.2746</v>
      </c>
      <c r="X249">
        <v>27.092300000000002</v>
      </c>
      <c r="Y249" s="17">
        <v>26.376999999999999</v>
      </c>
      <c r="Z249" s="17">
        <v>25.46</v>
      </c>
      <c r="AA249" s="77">
        <v>26.8</v>
      </c>
      <c r="AB249" s="77">
        <v>25.78</v>
      </c>
      <c r="AC249">
        <v>24.38</v>
      </c>
      <c r="AD249">
        <v>26.13</v>
      </c>
      <c r="AI249">
        <v>24.91</v>
      </c>
      <c r="AR249">
        <v>25.27</v>
      </c>
      <c r="AV249">
        <v>25.12</v>
      </c>
      <c r="AX249">
        <v>24.16</v>
      </c>
      <c r="BA249">
        <v>26.14</v>
      </c>
      <c r="BD249">
        <v>25.43</v>
      </c>
      <c r="BL249">
        <v>25.95</v>
      </c>
      <c r="BR249" s="16"/>
    </row>
    <row r="250" spans="1:70">
      <c r="A250" s="317"/>
      <c r="B250" s="314"/>
      <c r="C250" s="216">
        <v>30</v>
      </c>
      <c r="D250" s="198">
        <f>+入力シート①!M$8</f>
        <v>27.311599999999999</v>
      </c>
      <c r="E250" s="198">
        <f t="shared" si="91"/>
        <v>23</v>
      </c>
      <c r="F250" s="201">
        <f t="shared" si="92"/>
        <v>25.650869565217388</v>
      </c>
      <c r="G250" s="201">
        <f t="shared" si="93"/>
        <v>1.3753727387131305</v>
      </c>
      <c r="H250" s="201">
        <f t="shared" si="94"/>
        <v>28</v>
      </c>
      <c r="I250" s="201">
        <f t="shared" si="95"/>
        <v>22.69</v>
      </c>
      <c r="J250" s="201">
        <f t="shared" si="96"/>
        <v>1.6607304347826108</v>
      </c>
      <c r="K250" s="201">
        <f t="shared" si="97"/>
        <v>1.2074766265445074</v>
      </c>
      <c r="M250" s="16"/>
      <c r="N250" s="17" t="s">
        <v>112</v>
      </c>
      <c r="O250" s="17">
        <v>27.47</v>
      </c>
      <c r="P250" s="17">
        <v>28</v>
      </c>
      <c r="Q250" s="17">
        <v>22.69</v>
      </c>
      <c r="R250" s="17">
        <v>25.51</v>
      </c>
      <c r="S250" s="17">
        <v>22.777200000000001</v>
      </c>
      <c r="T250" s="17">
        <v>25.72</v>
      </c>
      <c r="U250" s="17">
        <v>24.849</v>
      </c>
      <c r="V250">
        <v>27.26</v>
      </c>
      <c r="W250">
        <v>27.242999999999999</v>
      </c>
      <c r="X250">
        <v>27.0747</v>
      </c>
      <c r="Y250" s="17">
        <v>26.376100000000001</v>
      </c>
      <c r="Z250" s="17">
        <v>25.24</v>
      </c>
      <c r="AA250" s="77">
        <v>26.77</v>
      </c>
      <c r="AB250" s="77">
        <v>25.78</v>
      </c>
      <c r="AC250">
        <v>24.29</v>
      </c>
      <c r="AD250">
        <v>26.13</v>
      </c>
      <c r="AI250">
        <v>24.87</v>
      </c>
      <c r="AR250">
        <v>25.21</v>
      </c>
      <c r="AV250">
        <v>25.07</v>
      </c>
      <c r="AX250">
        <v>24.11</v>
      </c>
      <c r="BA250">
        <v>26.14</v>
      </c>
      <c r="BD250">
        <v>25.43</v>
      </c>
      <c r="BL250">
        <v>25.96</v>
      </c>
      <c r="BR250" s="16"/>
    </row>
    <row r="251" spans="1:70">
      <c r="A251" s="317"/>
      <c r="B251" s="314"/>
      <c r="C251" s="216">
        <v>50</v>
      </c>
      <c r="D251" s="198">
        <f>+入力シート①!M$9</f>
        <v>25.0137</v>
      </c>
      <c r="E251" s="198">
        <f t="shared" si="91"/>
        <v>23</v>
      </c>
      <c r="F251" s="201">
        <f t="shared" si="92"/>
        <v>25.322926086956528</v>
      </c>
      <c r="G251" s="201">
        <f t="shared" si="93"/>
        <v>1.6927568746164536</v>
      </c>
      <c r="H251" s="201">
        <f t="shared" si="94"/>
        <v>27.4</v>
      </c>
      <c r="I251" s="201">
        <f t="shared" si="95"/>
        <v>20.639500000000002</v>
      </c>
      <c r="J251" s="201">
        <f t="shared" si="96"/>
        <v>-0.30922608695652798</v>
      </c>
      <c r="K251" s="201">
        <f t="shared" si="97"/>
        <v>-0.18267601898033509</v>
      </c>
      <c r="M251" s="16"/>
      <c r="N251" s="17" t="s">
        <v>112</v>
      </c>
      <c r="O251" s="17">
        <v>27.4</v>
      </c>
      <c r="P251" s="17">
        <v>25.6</v>
      </c>
      <c r="Q251" s="17">
        <v>21.25</v>
      </c>
      <c r="R251" s="17">
        <v>25.47</v>
      </c>
      <c r="S251" s="17">
        <v>20.639500000000002</v>
      </c>
      <c r="T251" s="17">
        <v>25.72</v>
      </c>
      <c r="U251" s="17">
        <v>24.8535</v>
      </c>
      <c r="V251">
        <v>27.28</v>
      </c>
      <c r="W251">
        <v>27.1831</v>
      </c>
      <c r="X251">
        <v>26.934100000000001</v>
      </c>
      <c r="Y251" s="17">
        <v>26.3871</v>
      </c>
      <c r="Z251" s="17">
        <v>24.92</v>
      </c>
      <c r="AA251" s="77">
        <v>26.74</v>
      </c>
      <c r="AB251" s="77">
        <v>25.77</v>
      </c>
      <c r="AC251">
        <v>24.24</v>
      </c>
      <c r="AD251">
        <v>26.12</v>
      </c>
      <c r="AI251">
        <v>24.87</v>
      </c>
      <c r="AR251">
        <v>25.18</v>
      </c>
      <c r="AV251">
        <v>25.06</v>
      </c>
      <c r="AX251">
        <v>23.47</v>
      </c>
      <c r="BA251">
        <v>25.94</v>
      </c>
      <c r="BD251">
        <v>25.44</v>
      </c>
      <c r="BL251">
        <v>25.96</v>
      </c>
      <c r="BR251" s="16"/>
    </row>
    <row r="252" spans="1:70">
      <c r="A252" s="317"/>
      <c r="B252" s="314"/>
      <c r="C252" s="216">
        <v>75</v>
      </c>
      <c r="D252" s="198">
        <f>+入力シート①!M$10</f>
        <v>22.8279</v>
      </c>
      <c r="E252" s="198">
        <f t="shared" si="91"/>
        <v>23</v>
      </c>
      <c r="F252" s="201">
        <f t="shared" si="92"/>
        <v>24.53023913043479</v>
      </c>
      <c r="G252" s="201">
        <f t="shared" si="93"/>
        <v>2.3275767253712858</v>
      </c>
      <c r="H252" s="201">
        <f t="shared" si="94"/>
        <v>27.23</v>
      </c>
      <c r="I252" s="201">
        <f t="shared" si="95"/>
        <v>17.940300000000001</v>
      </c>
      <c r="J252" s="201">
        <f t="shared" si="96"/>
        <v>-1.7023391304347903</v>
      </c>
      <c r="K252" s="201">
        <f t="shared" si="97"/>
        <v>-0.73137830941458648</v>
      </c>
      <c r="M252" s="16"/>
      <c r="N252" s="17" t="s">
        <v>112</v>
      </c>
      <c r="O252" s="17">
        <v>27.23</v>
      </c>
      <c r="P252" s="17">
        <v>23.92</v>
      </c>
      <c r="Q252" s="17">
        <v>20.09</v>
      </c>
      <c r="R252" s="17">
        <v>24.87</v>
      </c>
      <c r="S252" s="17">
        <v>17.940300000000001</v>
      </c>
      <c r="T252" s="17">
        <v>24.37</v>
      </c>
      <c r="U252" s="17">
        <v>24.584800000000001</v>
      </c>
      <c r="V252">
        <v>25.91</v>
      </c>
      <c r="W252">
        <v>26.640599999999999</v>
      </c>
      <c r="X252">
        <v>26.7837</v>
      </c>
      <c r="Y252" s="17">
        <v>26.406099999999999</v>
      </c>
      <c r="Z252" s="17">
        <v>24.17</v>
      </c>
      <c r="AA252" s="77">
        <v>26.26</v>
      </c>
      <c r="AB252" s="77">
        <v>25.37</v>
      </c>
      <c r="AC252">
        <v>24.24</v>
      </c>
      <c r="AD252">
        <v>26.02</v>
      </c>
      <c r="AI252">
        <v>24.72</v>
      </c>
      <c r="AR252">
        <v>24.5</v>
      </c>
      <c r="AV252">
        <v>24.62</v>
      </c>
      <c r="AX252">
        <v>19.61</v>
      </c>
      <c r="BA252">
        <v>24.53</v>
      </c>
      <c r="BD252">
        <v>25.44</v>
      </c>
      <c r="BL252">
        <v>25.97</v>
      </c>
      <c r="BR252" s="16"/>
    </row>
    <row r="253" spans="1:70">
      <c r="A253" s="317"/>
      <c r="B253" s="314"/>
      <c r="C253" s="216">
        <v>100</v>
      </c>
      <c r="D253" s="198">
        <f>+入力シート①!M$11</f>
        <v>20.537800000000001</v>
      </c>
      <c r="E253" s="198">
        <f t="shared" si="91"/>
        <v>23</v>
      </c>
      <c r="F253" s="201">
        <f t="shared" si="92"/>
        <v>22.971030434782616</v>
      </c>
      <c r="G253" s="201">
        <f t="shared" si="93"/>
        <v>3.002190932913436</v>
      </c>
      <c r="H253" s="201">
        <f t="shared" si="94"/>
        <v>26.2578</v>
      </c>
      <c r="I253" s="201">
        <f t="shared" si="95"/>
        <v>15.3462</v>
      </c>
      <c r="J253" s="201">
        <f t="shared" si="96"/>
        <v>-2.4332304347826152</v>
      </c>
      <c r="K253" s="201">
        <f t="shared" si="97"/>
        <v>-0.81048490557571551</v>
      </c>
      <c r="M253" s="16"/>
      <c r="N253" s="17" t="s">
        <v>112</v>
      </c>
      <c r="O253" s="17">
        <v>25.36</v>
      </c>
      <c r="P253" s="17">
        <v>22.52</v>
      </c>
      <c r="Q253" s="17">
        <v>16.68</v>
      </c>
      <c r="R253" s="17">
        <v>24.29</v>
      </c>
      <c r="S253" s="17">
        <v>15.3462</v>
      </c>
      <c r="T253" s="17">
        <v>24.04</v>
      </c>
      <c r="U253" s="17">
        <v>23.616</v>
      </c>
      <c r="V253">
        <v>23.53</v>
      </c>
      <c r="W253">
        <v>25.669499999999999</v>
      </c>
      <c r="X253">
        <v>25.8842</v>
      </c>
      <c r="Y253" s="17">
        <v>26.2578</v>
      </c>
      <c r="Z253" s="17">
        <v>22.24</v>
      </c>
      <c r="AA253" s="77">
        <v>23.91</v>
      </c>
      <c r="AB253" s="77">
        <v>21.85</v>
      </c>
      <c r="AC253">
        <v>23.97</v>
      </c>
      <c r="AD253">
        <v>25.54</v>
      </c>
      <c r="AI253">
        <v>24.69</v>
      </c>
      <c r="AR253">
        <v>20.74</v>
      </c>
      <c r="AV253">
        <v>23.72</v>
      </c>
      <c r="AX253">
        <v>16.95</v>
      </c>
      <c r="BA253">
        <v>21.68</v>
      </c>
      <c r="BD253">
        <v>24.64</v>
      </c>
      <c r="BL253">
        <v>25.21</v>
      </c>
      <c r="BR253" s="16"/>
    </row>
    <row r="254" spans="1:70">
      <c r="A254" s="317"/>
      <c r="B254" s="314"/>
      <c r="C254" s="216">
        <v>150</v>
      </c>
      <c r="D254" s="198">
        <f>+入力シート①!M$12</f>
        <v>18.7575</v>
      </c>
      <c r="E254" s="198">
        <f t="shared" si="91"/>
        <v>23</v>
      </c>
      <c r="F254" s="201">
        <f t="shared" si="92"/>
        <v>19.849791304347828</v>
      </c>
      <c r="G254" s="201">
        <f t="shared" si="93"/>
        <v>2.8280510576130804</v>
      </c>
      <c r="H254" s="201">
        <f t="shared" si="94"/>
        <v>23.28</v>
      </c>
      <c r="I254" s="201">
        <f t="shared" si="95"/>
        <v>13.2256</v>
      </c>
      <c r="J254" s="201">
        <f t="shared" si="96"/>
        <v>-1.0922913043478282</v>
      </c>
      <c r="K254" s="201">
        <f t="shared" si="97"/>
        <v>-0.38623464785311878</v>
      </c>
      <c r="M254" s="16"/>
      <c r="N254" s="17" t="s">
        <v>112</v>
      </c>
      <c r="O254" s="17">
        <v>21.92</v>
      </c>
      <c r="P254" s="17">
        <v>19.100000000000001</v>
      </c>
      <c r="Q254" s="17">
        <v>14.1</v>
      </c>
      <c r="R254" s="17">
        <v>21.48</v>
      </c>
      <c r="S254" s="17">
        <v>13.2256</v>
      </c>
      <c r="T254" s="17">
        <v>21.56</v>
      </c>
      <c r="U254" s="17">
        <v>21.1616</v>
      </c>
      <c r="V254">
        <v>20.73</v>
      </c>
      <c r="W254">
        <v>19.136900000000001</v>
      </c>
      <c r="X254">
        <v>21.3748</v>
      </c>
      <c r="Y254" s="17">
        <v>23.266300000000001</v>
      </c>
      <c r="Z254" s="17">
        <v>18.13</v>
      </c>
      <c r="AA254" s="77">
        <v>20.66</v>
      </c>
      <c r="AB254" s="77">
        <v>19.59</v>
      </c>
      <c r="AC254">
        <v>20.67</v>
      </c>
      <c r="AD254">
        <v>22.55</v>
      </c>
      <c r="AI254">
        <v>23.28</v>
      </c>
      <c r="AR254">
        <v>18.12</v>
      </c>
      <c r="AV254">
        <v>20.8</v>
      </c>
      <c r="AX254">
        <v>13.65</v>
      </c>
      <c r="BA254">
        <v>19.36</v>
      </c>
      <c r="BD254">
        <v>22.1</v>
      </c>
      <c r="BL254">
        <v>20.58</v>
      </c>
      <c r="BR254" s="16"/>
    </row>
    <row r="255" spans="1:70">
      <c r="A255" s="317"/>
      <c r="B255" s="314"/>
      <c r="C255" s="216">
        <v>200</v>
      </c>
      <c r="D255" s="198">
        <f>+入力シート①!M$13</f>
        <v>18.0246</v>
      </c>
      <c r="E255" s="198">
        <f t="shared" si="91"/>
        <v>23</v>
      </c>
      <c r="F255" s="201">
        <f t="shared" si="92"/>
        <v>17.868565217391303</v>
      </c>
      <c r="G255" s="201">
        <f t="shared" si="93"/>
        <v>2.7694396383661148</v>
      </c>
      <c r="H255" s="201">
        <f t="shared" si="94"/>
        <v>21.844899999999999</v>
      </c>
      <c r="I255" s="201">
        <f t="shared" si="95"/>
        <v>11.34</v>
      </c>
      <c r="J255" s="201">
        <f t="shared" si="96"/>
        <v>0.15603478260869608</v>
      </c>
      <c r="K255" s="201">
        <f t="shared" si="97"/>
        <v>5.6341644153238106E-2</v>
      </c>
      <c r="M255" s="16"/>
      <c r="N255" s="17" t="s">
        <v>112</v>
      </c>
      <c r="O255" s="17">
        <v>20.62</v>
      </c>
      <c r="P255" s="17">
        <v>18.149999999999999</v>
      </c>
      <c r="Q255" s="17">
        <v>12.51</v>
      </c>
      <c r="R255" s="17">
        <v>19.940000000000001</v>
      </c>
      <c r="S255" s="17">
        <v>11.9133</v>
      </c>
      <c r="T255" s="17">
        <v>20.329999999999998</v>
      </c>
      <c r="U255" s="17">
        <v>19.339600000000001</v>
      </c>
      <c r="V255">
        <v>19.39</v>
      </c>
      <c r="W255">
        <v>17.349599999999999</v>
      </c>
      <c r="X255">
        <v>17.729600000000001</v>
      </c>
      <c r="Y255" s="17">
        <v>21.844899999999999</v>
      </c>
      <c r="Z255" s="17">
        <v>15.59</v>
      </c>
      <c r="AA255" s="77">
        <v>18.579999999999998</v>
      </c>
      <c r="AB255" s="77">
        <v>18.399999999999999</v>
      </c>
      <c r="AC255">
        <v>18.670000000000002</v>
      </c>
      <c r="AD255">
        <v>20.3</v>
      </c>
      <c r="AI255">
        <v>20.13</v>
      </c>
      <c r="AR255">
        <v>16.079999999999998</v>
      </c>
      <c r="AV255">
        <v>17.21</v>
      </c>
      <c r="AX255">
        <v>11.34</v>
      </c>
      <c r="BA255">
        <v>18.190000000000001</v>
      </c>
      <c r="BD255">
        <v>19.25</v>
      </c>
      <c r="BL255">
        <v>18.12</v>
      </c>
      <c r="BR255" s="16"/>
    </row>
    <row r="256" spans="1:70">
      <c r="A256" s="317"/>
      <c r="B256" s="314"/>
      <c r="C256" s="216">
        <v>300</v>
      </c>
      <c r="D256" s="198">
        <f>+入力シート①!M$14</f>
        <v>16.5763</v>
      </c>
      <c r="E256" s="198">
        <f t="shared" si="91"/>
        <v>17</v>
      </c>
      <c r="F256" s="201">
        <f t="shared" si="92"/>
        <v>15.452864705882352</v>
      </c>
      <c r="G256" s="201">
        <f t="shared" si="93"/>
        <v>3.3797137256617606</v>
      </c>
      <c r="H256" s="201">
        <f t="shared" si="94"/>
        <v>18.8</v>
      </c>
      <c r="I256" s="201">
        <f t="shared" si="95"/>
        <v>7.7215999999999996</v>
      </c>
      <c r="J256" s="201">
        <f t="shared" si="96"/>
        <v>1.1234352941176482</v>
      </c>
      <c r="K256" s="201">
        <f t="shared" si="97"/>
        <v>0.33240545954751693</v>
      </c>
      <c r="M256" s="16"/>
      <c r="N256" s="17" t="s">
        <v>112</v>
      </c>
      <c r="O256" s="17">
        <v>17.690000000000001</v>
      </c>
      <c r="P256" s="17">
        <v>15.59</v>
      </c>
      <c r="Q256" s="17">
        <v>8.76</v>
      </c>
      <c r="R256" s="17">
        <v>17.37</v>
      </c>
      <c r="S256" s="17">
        <v>7.7215999999999996</v>
      </c>
      <c r="T256" s="17">
        <v>18.77</v>
      </c>
      <c r="U256" s="17">
        <v>17.985099999999999</v>
      </c>
      <c r="V256">
        <v>17.66</v>
      </c>
      <c r="W256">
        <v>12.035600000000001</v>
      </c>
      <c r="X256">
        <v>13.1975</v>
      </c>
      <c r="Y256" s="17">
        <v>18.678899999999999</v>
      </c>
      <c r="Z256" s="17">
        <v>13.44</v>
      </c>
      <c r="AA256" s="77">
        <v>16.16</v>
      </c>
      <c r="AB256" s="77">
        <v>17.239999999999998</v>
      </c>
      <c r="AC256">
        <v>16.45</v>
      </c>
      <c r="AD256">
        <v>18.8</v>
      </c>
      <c r="AI256">
        <v>15.15</v>
      </c>
      <c r="BR256" s="16"/>
    </row>
    <row r="257" spans="1:70">
      <c r="A257" s="317"/>
      <c r="B257" s="314"/>
      <c r="C257" s="216">
        <v>400</v>
      </c>
      <c r="D257" s="198">
        <f>+入力シート①!M$15</f>
        <v>13.8582</v>
      </c>
      <c r="E257" s="198">
        <f t="shared" si="91"/>
        <v>17</v>
      </c>
      <c r="F257" s="201">
        <f t="shared" si="92"/>
        <v>12.51867</v>
      </c>
      <c r="G257" s="201">
        <f t="shared" si="93"/>
        <v>3.700739990518783</v>
      </c>
      <c r="H257" s="201">
        <f t="shared" si="94"/>
        <v>16.908799999999999</v>
      </c>
      <c r="I257" s="201">
        <f t="shared" si="95"/>
        <v>5.9283000000000001</v>
      </c>
      <c r="J257" s="201">
        <f t="shared" si="96"/>
        <v>1.3395299999999999</v>
      </c>
      <c r="K257" s="201">
        <f t="shared" si="97"/>
        <v>0.36196274351395863</v>
      </c>
      <c r="M257" s="16"/>
      <c r="N257" s="17" t="s">
        <v>112</v>
      </c>
      <c r="O257" s="17">
        <v>14.43</v>
      </c>
      <c r="P257" s="17">
        <v>12.52</v>
      </c>
      <c r="Q257" s="17">
        <v>6.69</v>
      </c>
      <c r="R257" s="17">
        <v>13.4</v>
      </c>
      <c r="S257" s="17">
        <v>5.9283000000000001</v>
      </c>
      <c r="T257" s="17">
        <v>16.34</v>
      </c>
      <c r="U257" s="17">
        <v>13.7715</v>
      </c>
      <c r="V257">
        <v>15.33</v>
      </c>
      <c r="W257">
        <v>8.0204900000000006</v>
      </c>
      <c r="X257">
        <v>9.5083000000000002</v>
      </c>
      <c r="Y257" s="17">
        <v>16.908799999999999</v>
      </c>
      <c r="Z257" s="17">
        <v>8.32</v>
      </c>
      <c r="AA257" s="77">
        <v>15.11</v>
      </c>
      <c r="AB257" s="77">
        <v>16.170000000000002</v>
      </c>
      <c r="AC257">
        <v>14.38</v>
      </c>
      <c r="AD257">
        <v>16.39</v>
      </c>
      <c r="AI257">
        <v>9.6</v>
      </c>
      <c r="BR257" s="16"/>
    </row>
    <row r="258" spans="1:70">
      <c r="A258" s="317"/>
      <c r="B258" s="314"/>
      <c r="C258" s="216">
        <v>500</v>
      </c>
      <c r="D258" s="198">
        <f>+入力シート①!M$16</f>
        <v>10.962899999999999</v>
      </c>
      <c r="E258" s="198">
        <f t="shared" si="91"/>
        <v>13</v>
      </c>
      <c r="F258" s="201">
        <f t="shared" si="92"/>
        <v>8.388638461538461</v>
      </c>
      <c r="G258" s="201">
        <f t="shared" si="93"/>
        <v>3.5514918979067738</v>
      </c>
      <c r="H258" s="201">
        <f t="shared" si="94"/>
        <v>13.63</v>
      </c>
      <c r="I258" s="201">
        <f t="shared" si="95"/>
        <v>0</v>
      </c>
      <c r="J258" s="201">
        <f t="shared" si="96"/>
        <v>2.5742615384615384</v>
      </c>
      <c r="K258" s="201">
        <f t="shared" si="97"/>
        <v>0.72483947942519356</v>
      </c>
      <c r="M258" s="16"/>
      <c r="N258" s="17" t="s">
        <v>112</v>
      </c>
      <c r="O258" s="17">
        <v>10.6</v>
      </c>
      <c r="P258" s="17">
        <v>9.5299999999999994</v>
      </c>
      <c r="Q258" s="17">
        <v>5.3</v>
      </c>
      <c r="R258" s="17">
        <v>9.0399999999999991</v>
      </c>
      <c r="S258" s="17">
        <v>0</v>
      </c>
      <c r="T258" s="17">
        <v>10.73</v>
      </c>
      <c r="U258" s="17">
        <v>10.940899999999999</v>
      </c>
      <c r="V258">
        <v>11.63</v>
      </c>
      <c r="W258">
        <v>5.7450999999999999</v>
      </c>
      <c r="X258">
        <v>5.9863</v>
      </c>
      <c r="Z258" s="17">
        <v>7.03</v>
      </c>
      <c r="AA258" s="77">
        <v>8.89</v>
      </c>
      <c r="AD258">
        <v>13.63</v>
      </c>
      <c r="BR258" s="16"/>
    </row>
    <row r="259" spans="1:70">
      <c r="A259" s="317"/>
      <c r="B259" s="314"/>
      <c r="C259" s="216">
        <v>600</v>
      </c>
      <c r="D259" s="198" t="str">
        <f>+入力シート①!M$17</f>
        <v>-</v>
      </c>
      <c r="E259" s="198">
        <f t="shared" si="91"/>
        <v>6</v>
      </c>
      <c r="F259" s="201">
        <f t="shared" si="92"/>
        <v>1.875</v>
      </c>
      <c r="G259" s="201">
        <f t="shared" si="93"/>
        <v>2.9479331742765136</v>
      </c>
      <c r="H259" s="201">
        <f t="shared" si="94"/>
        <v>6.42</v>
      </c>
      <c r="I259" s="201">
        <f t="shared" si="95"/>
        <v>0</v>
      </c>
      <c r="J259" s="201" t="e">
        <f t="shared" si="96"/>
        <v>#VALUE!</v>
      </c>
      <c r="K259" s="201" t="e">
        <f t="shared" si="97"/>
        <v>#VALUE!</v>
      </c>
      <c r="M259" s="16"/>
      <c r="N259" s="17" t="s">
        <v>112</v>
      </c>
      <c r="O259" s="17" t="s">
        <v>112</v>
      </c>
      <c r="P259" s="17" t="s">
        <v>112</v>
      </c>
      <c r="Q259" s="17">
        <v>4.83</v>
      </c>
      <c r="R259" s="17">
        <v>6.42</v>
      </c>
      <c r="S259" s="17">
        <v>0</v>
      </c>
      <c r="T259" s="17">
        <v>0</v>
      </c>
      <c r="U259" s="17">
        <v>0</v>
      </c>
      <c r="V259">
        <v>0</v>
      </c>
      <c r="BR259" s="16"/>
    </row>
    <row r="260" spans="1:70">
      <c r="A260" s="317"/>
      <c r="B260" s="217"/>
      <c r="C260" s="217"/>
      <c r="D260" s="218"/>
      <c r="E260" s="218"/>
      <c r="F260" s="219"/>
      <c r="G260" s="219"/>
      <c r="H260" s="219"/>
      <c r="I260" s="219"/>
      <c r="J260" s="219"/>
      <c r="K260" s="219"/>
      <c r="L260" s="18"/>
      <c r="M260" s="16"/>
      <c r="V260" s="18"/>
      <c r="W260" s="18"/>
      <c r="X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c r="AY260" s="18"/>
      <c r="AZ260" s="18"/>
      <c r="BA260" s="18"/>
      <c r="BB260" s="18"/>
      <c r="BC260" s="18"/>
      <c r="BD260" s="18"/>
      <c r="BE260" s="18"/>
      <c r="BF260" s="18"/>
      <c r="BG260" s="18"/>
      <c r="BH260" s="18"/>
      <c r="BI260" s="18"/>
      <c r="BJ260" s="18"/>
      <c r="BK260" s="18"/>
      <c r="BL260" s="18"/>
      <c r="BM260" s="18"/>
      <c r="BN260" s="18"/>
      <c r="BO260" s="18"/>
      <c r="BP260" s="18"/>
      <c r="BQ260" s="18"/>
      <c r="BR260" s="16"/>
    </row>
    <row r="261" spans="1:70">
      <c r="A261" s="317"/>
      <c r="B261" s="315" t="s">
        <v>25</v>
      </c>
      <c r="C261" s="220" t="s">
        <v>23</v>
      </c>
      <c r="D261" s="198">
        <f>+入力シート①!M$19</f>
        <v>40</v>
      </c>
      <c r="E261" s="198">
        <f t="shared" si="91"/>
        <v>23</v>
      </c>
      <c r="F261" s="201">
        <f t="shared" si="92"/>
        <v>110.08695652173913</v>
      </c>
      <c r="G261" s="201">
        <f t="shared" si="93"/>
        <v>114.37216486043124</v>
      </c>
      <c r="H261" s="201">
        <f t="shared" si="94"/>
        <v>340</v>
      </c>
      <c r="I261" s="201">
        <f t="shared" si="95"/>
        <v>3</v>
      </c>
      <c r="J261" s="201">
        <f>+D261-F261</f>
        <v>-70.086956521739125</v>
      </c>
      <c r="K261" s="201">
        <f>+J261/G261</f>
        <v>-0.61279732360812167</v>
      </c>
      <c r="M261" s="16"/>
      <c r="N261" s="17" t="s">
        <v>112</v>
      </c>
      <c r="O261" s="17">
        <v>79</v>
      </c>
      <c r="P261" s="17">
        <v>3</v>
      </c>
      <c r="Q261" s="17">
        <v>17</v>
      </c>
      <c r="R261" s="17">
        <v>227</v>
      </c>
      <c r="S261" s="17">
        <v>6</v>
      </c>
      <c r="T261" s="17">
        <v>6</v>
      </c>
      <c r="U261" s="17">
        <v>249</v>
      </c>
      <c r="V261">
        <v>175</v>
      </c>
      <c r="W261">
        <v>37</v>
      </c>
      <c r="X261">
        <v>38</v>
      </c>
      <c r="Y261" s="17">
        <v>257</v>
      </c>
      <c r="Z261" s="17">
        <v>61</v>
      </c>
      <c r="AA261" s="77">
        <v>27</v>
      </c>
      <c r="AB261" s="77">
        <v>272</v>
      </c>
      <c r="AC261">
        <v>91</v>
      </c>
      <c r="AD261">
        <v>340</v>
      </c>
      <c r="AI261">
        <v>9</v>
      </c>
      <c r="AR261">
        <v>302</v>
      </c>
      <c r="AV261">
        <v>50</v>
      </c>
      <c r="AX261">
        <v>31</v>
      </c>
      <c r="BA261">
        <v>15</v>
      </c>
      <c r="BD261">
        <v>222</v>
      </c>
      <c r="BL261">
        <v>18</v>
      </c>
      <c r="BR261" s="16"/>
    </row>
    <row r="262" spans="1:70">
      <c r="A262" s="317"/>
      <c r="B262" s="316"/>
      <c r="C262" s="221" t="s">
        <v>24</v>
      </c>
      <c r="D262" s="198">
        <f>+入力シート①!M$20</f>
        <v>0.4</v>
      </c>
      <c r="E262" s="198">
        <f t="shared" si="91"/>
        <v>23</v>
      </c>
      <c r="F262" s="201">
        <f t="shared" si="92"/>
        <v>0.85043478260869565</v>
      </c>
      <c r="G262" s="201">
        <f t="shared" si="93"/>
        <v>0.52323711173693932</v>
      </c>
      <c r="H262" s="201">
        <f t="shared" si="94"/>
        <v>1.8</v>
      </c>
      <c r="I262" s="201">
        <f t="shared" si="95"/>
        <v>0.1</v>
      </c>
      <c r="J262" s="201">
        <f>+D262-F262</f>
        <v>-0.45043478260869563</v>
      </c>
      <c r="K262" s="201">
        <f>+J262/G262</f>
        <v>-0.86086168680472819</v>
      </c>
      <c r="M262" s="16"/>
      <c r="N262" s="17" t="s">
        <v>112</v>
      </c>
      <c r="O262" s="17">
        <v>0.4</v>
      </c>
      <c r="P262" s="17">
        <v>1.8</v>
      </c>
      <c r="Q262" s="17">
        <v>0.6</v>
      </c>
      <c r="R262" s="17">
        <v>0.4</v>
      </c>
      <c r="S262" s="17">
        <v>1.4</v>
      </c>
      <c r="T262" s="17">
        <v>0.2</v>
      </c>
      <c r="U262" s="17">
        <v>0.1</v>
      </c>
      <c r="V262">
        <v>0.2</v>
      </c>
      <c r="W262">
        <v>1.5</v>
      </c>
      <c r="X262">
        <v>1.8</v>
      </c>
      <c r="Y262" s="17">
        <v>1.3</v>
      </c>
      <c r="Z262" s="17">
        <v>0.9</v>
      </c>
      <c r="AA262" s="77">
        <v>0.5</v>
      </c>
      <c r="AB262" s="77">
        <v>1.4</v>
      </c>
      <c r="AC262">
        <v>0.6</v>
      </c>
      <c r="AD262">
        <v>0.7</v>
      </c>
      <c r="AI262">
        <v>0.8</v>
      </c>
      <c r="AR262">
        <v>0.76</v>
      </c>
      <c r="AV262">
        <v>1.5</v>
      </c>
      <c r="AX262">
        <v>0.4</v>
      </c>
      <c r="BA262">
        <v>0.4</v>
      </c>
      <c r="BD262">
        <v>1.1000000000000001</v>
      </c>
      <c r="BL262">
        <v>0.8</v>
      </c>
      <c r="BR262" s="16"/>
    </row>
    <row r="263" spans="1:70" ht="0.95" customHeight="1">
      <c r="M263" s="16"/>
      <c r="BR263" s="16"/>
    </row>
    <row r="264" spans="1:70" ht="0.95" customHeight="1">
      <c r="M264" s="16"/>
      <c r="BR264" s="16"/>
    </row>
    <row r="265" spans="1:70" ht="0.95" customHeight="1">
      <c r="M265" s="16"/>
      <c r="BR265" s="16"/>
    </row>
    <row r="266" spans="1:70" ht="0.95" customHeight="1">
      <c r="M266" s="16"/>
      <c r="BR266" s="16"/>
    </row>
    <row r="267" spans="1:70" ht="0.95" customHeight="1">
      <c r="M267" s="16"/>
      <c r="BR267" s="16"/>
    </row>
    <row r="268" spans="1:70" ht="0.95" customHeight="1">
      <c r="M268" s="16"/>
      <c r="BR268" s="16"/>
    </row>
    <row r="269" spans="1:70" ht="0.95" customHeight="1">
      <c r="M269" s="16"/>
      <c r="BR269" s="16"/>
    </row>
    <row r="270" spans="1:70" ht="0.95" customHeight="1">
      <c r="M270" s="16"/>
      <c r="BR270" s="16"/>
    </row>
    <row r="271" spans="1:70" ht="16.5" thickBot="1">
      <c r="D271" s="199" t="s">
        <v>26</v>
      </c>
      <c r="E271" s="199" t="s">
        <v>3</v>
      </c>
      <c r="F271" s="200" t="s">
        <v>4</v>
      </c>
      <c r="G271" s="200" t="s">
        <v>8</v>
      </c>
      <c r="H271" s="200" t="s">
        <v>5</v>
      </c>
      <c r="I271" s="200" t="s">
        <v>6</v>
      </c>
      <c r="J271" s="200" t="s">
        <v>7</v>
      </c>
      <c r="K271" s="201" t="s">
        <v>61</v>
      </c>
      <c r="M271" s="16"/>
      <c r="N271" s="17" t="s">
        <v>26</v>
      </c>
      <c r="O271" s="17" t="s">
        <v>26</v>
      </c>
      <c r="P271" s="17" t="s">
        <v>26</v>
      </c>
      <c r="Q271" s="17" t="s">
        <v>26</v>
      </c>
      <c r="R271" s="17" t="s">
        <v>26</v>
      </c>
      <c r="S271" s="17" t="s">
        <v>111</v>
      </c>
      <c r="T271" s="17" t="s">
        <v>111</v>
      </c>
      <c r="V271" s="170" t="s">
        <v>111</v>
      </c>
      <c r="W271" s="170"/>
      <c r="X271" s="170"/>
      <c r="Y271" s="170"/>
      <c r="Z271" s="170"/>
      <c r="AA271" s="78"/>
      <c r="AB271" s="78"/>
      <c r="AC271" s="1"/>
      <c r="AD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6"/>
    </row>
    <row r="272" spans="1:70">
      <c r="A272" s="317">
        <v>40</v>
      </c>
      <c r="B272" s="312" t="s">
        <v>18</v>
      </c>
      <c r="C272" s="313"/>
      <c r="D272" s="203" t="str">
        <f>+入力シート①!N$2</f>
        <v>-</v>
      </c>
      <c r="E272" s="204"/>
      <c r="F272" s="205"/>
      <c r="G272" s="205"/>
      <c r="H272" s="205"/>
      <c r="I272" s="205"/>
      <c r="J272" s="205"/>
      <c r="K272" s="206"/>
      <c r="M272" s="16"/>
      <c r="N272" s="189" t="s">
        <v>112</v>
      </c>
      <c r="O272" s="189" t="s">
        <v>112</v>
      </c>
      <c r="P272" s="189">
        <v>42647</v>
      </c>
      <c r="Q272" s="189">
        <v>42291</v>
      </c>
      <c r="R272" s="189">
        <v>41932</v>
      </c>
      <c r="S272" s="189">
        <v>41550</v>
      </c>
      <c r="T272" s="189">
        <v>41187</v>
      </c>
      <c r="U272" s="17">
        <v>2011</v>
      </c>
      <c r="V272" s="189">
        <v>40455</v>
      </c>
      <c r="W272" s="17">
        <f t="shared" ref="W272:BE272" si="98">+W$1</f>
        <v>2009</v>
      </c>
      <c r="X272" s="17">
        <f t="shared" si="98"/>
        <v>2008</v>
      </c>
      <c r="Y272" s="17">
        <f t="shared" si="98"/>
        <v>2007</v>
      </c>
      <c r="Z272" s="17">
        <f t="shared" si="98"/>
        <v>2006</v>
      </c>
      <c r="AA272" s="77">
        <f t="shared" si="98"/>
        <v>2005</v>
      </c>
      <c r="AB272" s="77">
        <f t="shared" si="98"/>
        <v>2004</v>
      </c>
      <c r="AC272">
        <f t="shared" si="98"/>
        <v>2003</v>
      </c>
      <c r="AD272">
        <f t="shared" si="98"/>
        <v>2002</v>
      </c>
      <c r="AE272">
        <f t="shared" si="98"/>
        <v>2001</v>
      </c>
      <c r="AF272">
        <f t="shared" si="98"/>
        <v>2000</v>
      </c>
      <c r="AG272">
        <f t="shared" si="98"/>
        <v>1999</v>
      </c>
      <c r="AH272">
        <f t="shared" si="98"/>
        <v>1998</v>
      </c>
      <c r="AI272">
        <f t="shared" si="98"/>
        <v>1997</v>
      </c>
      <c r="AJ272">
        <f t="shared" si="98"/>
        <v>1996</v>
      </c>
      <c r="AK272">
        <f t="shared" si="98"/>
        <v>1995</v>
      </c>
      <c r="AL272">
        <f t="shared" si="98"/>
        <v>1994</v>
      </c>
      <c r="AM272">
        <f t="shared" si="98"/>
        <v>1993</v>
      </c>
      <c r="AN272">
        <f t="shared" si="98"/>
        <v>1992</v>
      </c>
      <c r="AO272">
        <f t="shared" si="98"/>
        <v>1991</v>
      </c>
      <c r="AP272">
        <f t="shared" si="98"/>
        <v>1990</v>
      </c>
      <c r="AQ272">
        <f t="shared" si="98"/>
        <v>1990</v>
      </c>
      <c r="AR272">
        <f t="shared" si="98"/>
        <v>1990</v>
      </c>
      <c r="AS272">
        <f t="shared" si="98"/>
        <v>1989</v>
      </c>
      <c r="AT272">
        <f t="shared" si="98"/>
        <v>1988</v>
      </c>
      <c r="AU272">
        <f t="shared" si="98"/>
        <v>1988</v>
      </c>
      <c r="AV272">
        <f t="shared" si="98"/>
        <v>1988</v>
      </c>
      <c r="AW272">
        <f t="shared" si="98"/>
        <v>1987</v>
      </c>
      <c r="AX272">
        <f t="shared" si="98"/>
        <v>1987</v>
      </c>
      <c r="AY272">
        <f t="shared" si="98"/>
        <v>1987</v>
      </c>
      <c r="AZ272">
        <f t="shared" si="98"/>
        <v>1986</v>
      </c>
      <c r="BA272">
        <f t="shared" si="98"/>
        <v>1986</v>
      </c>
      <c r="BB272">
        <f t="shared" si="98"/>
        <v>1986</v>
      </c>
      <c r="BC272">
        <f t="shared" si="98"/>
        <v>1985</v>
      </c>
      <c r="BD272">
        <f t="shared" si="98"/>
        <v>1985</v>
      </c>
      <c r="BE272">
        <f t="shared" si="98"/>
        <v>1985</v>
      </c>
      <c r="BF272">
        <f t="shared" ref="BF272:BQ272" si="99">+BF$1</f>
        <v>1984</v>
      </c>
      <c r="BG272">
        <f t="shared" si="99"/>
        <v>1984</v>
      </c>
      <c r="BH272">
        <f t="shared" si="99"/>
        <v>1984</v>
      </c>
      <c r="BI272">
        <f t="shared" si="99"/>
        <v>1983</v>
      </c>
      <c r="BJ272">
        <f t="shared" si="99"/>
        <v>1983</v>
      </c>
      <c r="BK272">
        <f t="shared" si="99"/>
        <v>1983</v>
      </c>
      <c r="BL272">
        <f t="shared" si="99"/>
        <v>1983</v>
      </c>
      <c r="BM272">
        <f t="shared" si="99"/>
        <v>1982</v>
      </c>
      <c r="BN272">
        <f t="shared" si="99"/>
        <v>1981</v>
      </c>
      <c r="BO272">
        <f t="shared" si="99"/>
        <v>1981</v>
      </c>
      <c r="BP272">
        <f t="shared" si="99"/>
        <v>1981</v>
      </c>
      <c r="BQ272">
        <f t="shared" si="99"/>
        <v>1980</v>
      </c>
      <c r="BR272" s="16"/>
    </row>
    <row r="273" spans="1:70">
      <c r="A273" s="317"/>
      <c r="B273" s="312" t="s">
        <v>19</v>
      </c>
      <c r="C273" s="313"/>
      <c r="D273" s="207" t="str">
        <f>+入力シート①!N$2</f>
        <v>-</v>
      </c>
      <c r="E273" s="208"/>
      <c r="F273" s="209"/>
      <c r="G273" s="209"/>
      <c r="H273" s="209"/>
      <c r="I273" s="209"/>
      <c r="J273" s="209"/>
      <c r="K273" s="210"/>
      <c r="M273" s="16"/>
      <c r="N273" s="190" t="s">
        <v>112</v>
      </c>
      <c r="O273" s="190" t="s">
        <v>112</v>
      </c>
      <c r="P273" s="190">
        <v>42647</v>
      </c>
      <c r="Q273" s="190">
        <v>42291</v>
      </c>
      <c r="R273" s="190">
        <v>41932</v>
      </c>
      <c r="S273" s="190">
        <v>41550</v>
      </c>
      <c r="T273" s="190">
        <v>41187</v>
      </c>
      <c r="U273" s="17">
        <v>10</v>
      </c>
      <c r="V273" s="190">
        <v>40455</v>
      </c>
      <c r="W273" s="17">
        <f>+W$3</f>
        <v>10</v>
      </c>
      <c r="X273" s="17">
        <f>+X$3</f>
        <v>10</v>
      </c>
      <c r="Y273" s="17">
        <f>+Y$3</f>
        <v>10</v>
      </c>
      <c r="Z273" s="17">
        <f t="shared" ref="Z273:BQ273" si="100">+Z$3</f>
        <v>10</v>
      </c>
      <c r="AA273" s="77">
        <f t="shared" si="100"/>
        <v>10</v>
      </c>
      <c r="AB273" s="77">
        <f t="shared" si="100"/>
        <v>10</v>
      </c>
      <c r="AC273">
        <f t="shared" si="100"/>
        <v>10</v>
      </c>
      <c r="AD273">
        <f t="shared" si="100"/>
        <v>10</v>
      </c>
      <c r="AE273">
        <f t="shared" si="100"/>
        <v>10</v>
      </c>
      <c r="AF273">
        <f t="shared" si="100"/>
        <v>10</v>
      </c>
      <c r="AG273">
        <f t="shared" si="100"/>
        <v>10</v>
      </c>
      <c r="AH273">
        <f t="shared" si="100"/>
        <v>10</v>
      </c>
      <c r="AI273">
        <f t="shared" si="100"/>
        <v>10</v>
      </c>
      <c r="AJ273">
        <f t="shared" si="100"/>
        <v>10</v>
      </c>
      <c r="AK273">
        <f t="shared" si="100"/>
        <v>10</v>
      </c>
      <c r="AL273">
        <f t="shared" si="100"/>
        <v>10</v>
      </c>
      <c r="AM273">
        <f t="shared" si="100"/>
        <v>10</v>
      </c>
      <c r="AN273">
        <f t="shared" si="100"/>
        <v>10</v>
      </c>
      <c r="AO273">
        <f t="shared" si="100"/>
        <v>10</v>
      </c>
      <c r="AP273">
        <f t="shared" si="100"/>
        <v>10</v>
      </c>
      <c r="AQ273">
        <f t="shared" si="100"/>
        <v>10</v>
      </c>
      <c r="AR273">
        <f t="shared" si="100"/>
        <v>10</v>
      </c>
      <c r="AS273">
        <f t="shared" si="100"/>
        <v>10</v>
      </c>
      <c r="AT273">
        <f t="shared" si="100"/>
        <v>10</v>
      </c>
      <c r="AU273">
        <f t="shared" si="100"/>
        <v>10</v>
      </c>
      <c r="AV273">
        <f t="shared" si="100"/>
        <v>10</v>
      </c>
      <c r="AW273">
        <f t="shared" si="100"/>
        <v>10</v>
      </c>
      <c r="AX273">
        <f t="shared" si="100"/>
        <v>10</v>
      </c>
      <c r="AY273">
        <f t="shared" si="100"/>
        <v>10</v>
      </c>
      <c r="AZ273">
        <f t="shared" si="100"/>
        <v>10</v>
      </c>
      <c r="BA273">
        <f t="shared" si="100"/>
        <v>10</v>
      </c>
      <c r="BB273">
        <f t="shared" si="100"/>
        <v>10</v>
      </c>
      <c r="BC273">
        <f t="shared" si="100"/>
        <v>10</v>
      </c>
      <c r="BD273">
        <f t="shared" si="100"/>
        <v>10</v>
      </c>
      <c r="BE273">
        <f t="shared" si="100"/>
        <v>10</v>
      </c>
      <c r="BF273">
        <f t="shared" si="100"/>
        <v>10</v>
      </c>
      <c r="BG273">
        <f t="shared" si="100"/>
        <v>10</v>
      </c>
      <c r="BH273">
        <f t="shared" si="100"/>
        <v>10</v>
      </c>
      <c r="BI273">
        <f t="shared" si="100"/>
        <v>10</v>
      </c>
      <c r="BJ273">
        <f t="shared" si="100"/>
        <v>10</v>
      </c>
      <c r="BK273">
        <f t="shared" si="100"/>
        <v>10</v>
      </c>
      <c r="BL273">
        <f t="shared" si="100"/>
        <v>10</v>
      </c>
      <c r="BM273">
        <f t="shared" si="100"/>
        <v>10</v>
      </c>
      <c r="BN273">
        <f t="shared" si="100"/>
        <v>10</v>
      </c>
      <c r="BO273">
        <f t="shared" si="100"/>
        <v>10</v>
      </c>
      <c r="BP273">
        <f t="shared" si="100"/>
        <v>10</v>
      </c>
      <c r="BQ273">
        <f t="shared" si="100"/>
        <v>10</v>
      </c>
      <c r="BR273" s="16"/>
    </row>
    <row r="274" spans="1:70">
      <c r="A274" s="317"/>
      <c r="B274" s="312" t="s">
        <v>20</v>
      </c>
      <c r="C274" s="313"/>
      <c r="D274" s="211" t="str">
        <f>+入力シート①!N$2</f>
        <v>-</v>
      </c>
      <c r="E274" s="208"/>
      <c r="F274" s="209"/>
      <c r="G274" s="209"/>
      <c r="H274" s="209"/>
      <c r="I274" s="209"/>
      <c r="J274" s="209"/>
      <c r="K274" s="210"/>
      <c r="M274" s="16"/>
      <c r="N274" s="191" t="s">
        <v>112</v>
      </c>
      <c r="O274" s="191" t="s">
        <v>112</v>
      </c>
      <c r="P274" s="191">
        <v>42647</v>
      </c>
      <c r="Q274" s="191">
        <v>42291</v>
      </c>
      <c r="R274" s="191">
        <v>41932</v>
      </c>
      <c r="S274" s="191">
        <v>41550</v>
      </c>
      <c r="T274" s="191">
        <v>41187</v>
      </c>
      <c r="U274" s="17">
        <v>24</v>
      </c>
      <c r="V274" s="79">
        <v>40456</v>
      </c>
      <c r="W274" s="79">
        <v>40091</v>
      </c>
      <c r="X274" s="79"/>
      <c r="Y274" s="17">
        <v>22</v>
      </c>
      <c r="Z274" s="17">
        <v>10</v>
      </c>
      <c r="AA274" s="77">
        <v>4</v>
      </c>
      <c r="AC274">
        <v>27</v>
      </c>
      <c r="AD274">
        <v>4</v>
      </c>
      <c r="AI274">
        <v>20</v>
      </c>
      <c r="AK274">
        <v>3</v>
      </c>
      <c r="AR274">
        <v>4</v>
      </c>
      <c r="AV274">
        <v>24</v>
      </c>
      <c r="AX274">
        <v>6</v>
      </c>
      <c r="BA274">
        <v>6</v>
      </c>
      <c r="BD274">
        <v>23</v>
      </c>
      <c r="BL274">
        <v>25</v>
      </c>
      <c r="BR274" s="16"/>
    </row>
    <row r="275" spans="1:70">
      <c r="A275" s="317"/>
      <c r="B275" s="312" t="s">
        <v>62</v>
      </c>
      <c r="C275" s="313"/>
      <c r="D275" s="198">
        <f>+入力シート①!N$3</f>
        <v>40</v>
      </c>
      <c r="E275" s="208"/>
      <c r="F275" s="209"/>
      <c r="G275" s="209"/>
      <c r="H275" s="209"/>
      <c r="I275" s="209"/>
      <c r="J275" s="209"/>
      <c r="K275" s="210"/>
      <c r="M275" s="16"/>
      <c r="N275" s="17">
        <v>40</v>
      </c>
      <c r="O275" s="17">
        <v>40</v>
      </c>
      <c r="P275" s="17">
        <v>40</v>
      </c>
      <c r="Q275" s="17">
        <v>40</v>
      </c>
      <c r="R275" s="17">
        <v>40</v>
      </c>
      <c r="S275" s="17">
        <v>40</v>
      </c>
      <c r="T275" s="17">
        <v>40</v>
      </c>
      <c r="U275" s="17">
        <v>40</v>
      </c>
      <c r="V275" s="17">
        <v>40</v>
      </c>
      <c r="W275" s="17">
        <f>+$A$272</f>
        <v>40</v>
      </c>
      <c r="X275" s="17">
        <f>+$A$272</f>
        <v>40</v>
      </c>
      <c r="Y275" s="17">
        <f>+$A$272</f>
        <v>40</v>
      </c>
      <c r="Z275" s="17">
        <f t="shared" ref="Z275:BQ275" si="101">+$A$272</f>
        <v>40</v>
      </c>
      <c r="AA275" s="77">
        <f t="shared" si="101"/>
        <v>40</v>
      </c>
      <c r="AB275" s="77">
        <f t="shared" si="101"/>
        <v>40</v>
      </c>
      <c r="AC275">
        <f t="shared" si="101"/>
        <v>40</v>
      </c>
      <c r="AD275">
        <f t="shared" si="101"/>
        <v>40</v>
      </c>
      <c r="AE275">
        <f t="shared" si="101"/>
        <v>40</v>
      </c>
      <c r="AF275">
        <f t="shared" si="101"/>
        <v>40</v>
      </c>
      <c r="AG275">
        <f t="shared" si="101"/>
        <v>40</v>
      </c>
      <c r="AH275">
        <f t="shared" si="101"/>
        <v>40</v>
      </c>
      <c r="AI275">
        <f t="shared" si="101"/>
        <v>40</v>
      </c>
      <c r="AJ275">
        <f t="shared" si="101"/>
        <v>40</v>
      </c>
      <c r="AK275">
        <f t="shared" si="101"/>
        <v>40</v>
      </c>
      <c r="AL275">
        <f t="shared" si="101"/>
        <v>40</v>
      </c>
      <c r="AM275">
        <f t="shared" si="101"/>
        <v>40</v>
      </c>
      <c r="AN275">
        <f t="shared" si="101"/>
        <v>40</v>
      </c>
      <c r="AO275">
        <f t="shared" si="101"/>
        <v>40</v>
      </c>
      <c r="AP275">
        <f t="shared" si="101"/>
        <v>40</v>
      </c>
      <c r="AQ275">
        <f t="shared" si="101"/>
        <v>40</v>
      </c>
      <c r="AR275">
        <f t="shared" si="101"/>
        <v>40</v>
      </c>
      <c r="AS275">
        <f t="shared" si="101"/>
        <v>40</v>
      </c>
      <c r="AT275">
        <f t="shared" si="101"/>
        <v>40</v>
      </c>
      <c r="AU275">
        <f t="shared" si="101"/>
        <v>40</v>
      </c>
      <c r="AV275">
        <f t="shared" si="101"/>
        <v>40</v>
      </c>
      <c r="AW275">
        <f t="shared" si="101"/>
        <v>40</v>
      </c>
      <c r="AX275">
        <f t="shared" si="101"/>
        <v>40</v>
      </c>
      <c r="AY275">
        <f t="shared" si="101"/>
        <v>40</v>
      </c>
      <c r="AZ275">
        <f t="shared" si="101"/>
        <v>40</v>
      </c>
      <c r="BA275">
        <f t="shared" si="101"/>
        <v>40</v>
      </c>
      <c r="BB275">
        <f t="shared" si="101"/>
        <v>40</v>
      </c>
      <c r="BC275">
        <f t="shared" si="101"/>
        <v>40</v>
      </c>
      <c r="BD275">
        <f t="shared" si="101"/>
        <v>40</v>
      </c>
      <c r="BE275">
        <f t="shared" si="101"/>
        <v>40</v>
      </c>
      <c r="BF275">
        <f t="shared" si="101"/>
        <v>40</v>
      </c>
      <c r="BG275">
        <f t="shared" si="101"/>
        <v>40</v>
      </c>
      <c r="BH275">
        <f t="shared" si="101"/>
        <v>40</v>
      </c>
      <c r="BI275">
        <f t="shared" si="101"/>
        <v>40</v>
      </c>
      <c r="BJ275">
        <f t="shared" si="101"/>
        <v>40</v>
      </c>
      <c r="BK275">
        <f t="shared" si="101"/>
        <v>40</v>
      </c>
      <c r="BL275">
        <f t="shared" si="101"/>
        <v>40</v>
      </c>
      <c r="BM275">
        <f t="shared" si="101"/>
        <v>40</v>
      </c>
      <c r="BN275">
        <f t="shared" si="101"/>
        <v>40</v>
      </c>
      <c r="BO275">
        <f t="shared" si="101"/>
        <v>40</v>
      </c>
      <c r="BP275">
        <f t="shared" si="101"/>
        <v>40</v>
      </c>
      <c r="BQ275">
        <f t="shared" si="101"/>
        <v>40</v>
      </c>
      <c r="BR275" s="16"/>
    </row>
    <row r="276" spans="1:70" ht="16.5" thickBot="1">
      <c r="A276" s="317"/>
      <c r="B276" s="312" t="s">
        <v>21</v>
      </c>
      <c r="C276" s="313"/>
      <c r="D276" s="212" t="str">
        <f>+入力シート①!N$4</f>
        <v>-</v>
      </c>
      <c r="E276" s="213"/>
      <c r="F276" s="214"/>
      <c r="G276" s="214"/>
      <c r="H276" s="214"/>
      <c r="I276" s="214"/>
      <c r="J276" s="214"/>
      <c r="K276" s="215"/>
      <c r="M276" s="16"/>
      <c r="N276" s="166">
        <v>0</v>
      </c>
      <c r="O276" s="166">
        <v>0</v>
      </c>
      <c r="P276" s="166">
        <v>0.44791666666666669</v>
      </c>
      <c r="Q276" s="166">
        <v>0.44791666666666669</v>
      </c>
      <c r="R276" s="166">
        <v>0.4548611111111111</v>
      </c>
      <c r="S276" s="166">
        <v>0.49305555555555558</v>
      </c>
      <c r="T276" s="166">
        <v>0.4375</v>
      </c>
      <c r="U276" s="166">
        <v>0.44791666666666669</v>
      </c>
      <c r="V276" s="84">
        <v>0.40625</v>
      </c>
      <c r="W276" s="84">
        <v>0.41666666666666669</v>
      </c>
      <c r="X276" s="84"/>
      <c r="Y276" s="166">
        <v>0.43055555555555558</v>
      </c>
      <c r="Z276" s="166"/>
      <c r="BR276" s="16"/>
    </row>
    <row r="277" spans="1:70">
      <c r="A277" s="317"/>
      <c r="B277" s="314" t="s">
        <v>22</v>
      </c>
      <c r="C277" s="216">
        <v>0</v>
      </c>
      <c r="D277" s="198" t="str">
        <f>+入力シート①!N$5</f>
        <v>-</v>
      </c>
      <c r="E277" s="198">
        <f>+COUNT($M277:$BR277)</f>
        <v>21</v>
      </c>
      <c r="F277" s="201">
        <f>+AVERAGE($M277:$BR277)</f>
        <v>25.904885714285712</v>
      </c>
      <c r="G277" s="201">
        <f>+STDEV($M277:$BR277)</f>
        <v>1.2900995985914088</v>
      </c>
      <c r="H277" s="201">
        <f>+MAX($M277:$BR277)</f>
        <v>28.16</v>
      </c>
      <c r="I277" s="201">
        <f>+MIN($M277:$BR277)</f>
        <v>23.62</v>
      </c>
      <c r="J277" s="201" t="e">
        <f>+D277-F277</f>
        <v>#VALUE!</v>
      </c>
      <c r="K277" s="201" t="e">
        <f>+J277/G277</f>
        <v>#VALUE!</v>
      </c>
      <c r="M277" s="16"/>
      <c r="N277" s="17" t="s">
        <v>112</v>
      </c>
      <c r="O277" s="17" t="s">
        <v>112</v>
      </c>
      <c r="P277" s="17">
        <v>28.16</v>
      </c>
      <c r="Q277" s="17">
        <v>23.62</v>
      </c>
      <c r="R277" s="17">
        <v>25.375800000000002</v>
      </c>
      <c r="S277" s="17">
        <v>24.9834</v>
      </c>
      <c r="T277" s="17">
        <v>26.063400000000001</v>
      </c>
      <c r="U277" s="17">
        <v>25.2</v>
      </c>
      <c r="V277">
        <v>26.7</v>
      </c>
      <c r="W277">
        <v>27.4</v>
      </c>
      <c r="Y277" s="17">
        <v>26.3</v>
      </c>
      <c r="Z277" s="17">
        <v>23.9</v>
      </c>
      <c r="AA277" s="77">
        <v>26.8</v>
      </c>
      <c r="AC277">
        <v>24.2</v>
      </c>
      <c r="AD277">
        <v>26.9</v>
      </c>
      <c r="AI277">
        <v>24.9</v>
      </c>
      <c r="AK277">
        <v>27.2</v>
      </c>
      <c r="AR277">
        <v>27.5</v>
      </c>
      <c r="AV277">
        <v>24.6</v>
      </c>
      <c r="AX277">
        <v>25.7</v>
      </c>
      <c r="BA277">
        <v>27.4</v>
      </c>
      <c r="BD277">
        <v>25.8</v>
      </c>
      <c r="BL277">
        <v>25.3</v>
      </c>
      <c r="BR277" s="16"/>
    </row>
    <row r="278" spans="1:70">
      <c r="A278" s="317"/>
      <c r="B278" s="314"/>
      <c r="C278" s="216">
        <v>10</v>
      </c>
      <c r="D278" s="198" t="str">
        <f>+入力シート①!N$6</f>
        <v>-</v>
      </c>
      <c r="E278" s="198">
        <f t="shared" ref="E278:E292" si="102">+COUNT($M278:$BR278)</f>
        <v>21</v>
      </c>
      <c r="F278" s="201">
        <f t="shared" ref="F278:F292" si="103">+AVERAGE($M278:$BR278)</f>
        <v>25.695866666666667</v>
      </c>
      <c r="G278" s="201">
        <f t="shared" ref="G278:G292" si="104">+STDEV($M278:$BR278)</f>
        <v>1.3095090940246779</v>
      </c>
      <c r="H278" s="201">
        <f t="shared" ref="H278:H292" si="105">+MAX($M278:$BR278)</f>
        <v>28.16</v>
      </c>
      <c r="I278" s="201">
        <f t="shared" ref="I278:I292" si="106">+MIN($M278:$BR278)</f>
        <v>23.35</v>
      </c>
      <c r="J278" s="201" t="e">
        <f t="shared" ref="J278:J289" si="107">+D278-F278</f>
        <v>#VALUE!</v>
      </c>
      <c r="K278" s="201" t="e">
        <f t="shared" ref="K278:K289" si="108">+J278/G278</f>
        <v>#VALUE!</v>
      </c>
      <c r="M278" s="16"/>
      <c r="N278" s="17" t="s">
        <v>112</v>
      </c>
      <c r="O278" s="17" t="s">
        <v>112</v>
      </c>
      <c r="P278" s="17">
        <v>28.16</v>
      </c>
      <c r="Q278" s="17">
        <v>23.62</v>
      </c>
      <c r="R278" s="17">
        <v>25.375299999999999</v>
      </c>
      <c r="S278" s="17">
        <v>24.8992</v>
      </c>
      <c r="T278" s="17">
        <v>26.0502</v>
      </c>
      <c r="U278" s="17">
        <v>25.239100000000001</v>
      </c>
      <c r="V278">
        <v>26.695900000000002</v>
      </c>
      <c r="W278">
        <v>27.466200000000001</v>
      </c>
      <c r="Y278" s="17">
        <v>26.3873</v>
      </c>
      <c r="Z278" s="17">
        <v>23.35</v>
      </c>
      <c r="AA278" s="77">
        <v>26.72</v>
      </c>
      <c r="AC278">
        <v>24.01</v>
      </c>
      <c r="AD278">
        <v>26.8</v>
      </c>
      <c r="AI278">
        <v>24.77</v>
      </c>
      <c r="AK278">
        <v>27.04</v>
      </c>
      <c r="AR278">
        <v>25.33</v>
      </c>
      <c r="AV278">
        <v>23.95</v>
      </c>
      <c r="AX278">
        <v>25.87</v>
      </c>
      <c r="BA278">
        <v>26.97</v>
      </c>
      <c r="BD278">
        <v>25.42</v>
      </c>
      <c r="BL278">
        <v>25.49</v>
      </c>
      <c r="BR278" s="16"/>
    </row>
    <row r="279" spans="1:70">
      <c r="A279" s="317"/>
      <c r="B279" s="314"/>
      <c r="C279" s="216">
        <v>20</v>
      </c>
      <c r="D279" s="198" t="str">
        <f>+入力シート①!N$7</f>
        <v>-</v>
      </c>
      <c r="E279" s="198">
        <f t="shared" si="102"/>
        <v>21</v>
      </c>
      <c r="F279" s="201">
        <f t="shared" si="103"/>
        <v>25.616557142857147</v>
      </c>
      <c r="G279" s="201">
        <f t="shared" si="104"/>
        <v>1.4076532540265121</v>
      </c>
      <c r="H279" s="201">
        <f t="shared" si="105"/>
        <v>28.15</v>
      </c>
      <c r="I279" s="201">
        <f t="shared" si="106"/>
        <v>22.93</v>
      </c>
      <c r="J279" s="201" t="e">
        <f t="shared" si="107"/>
        <v>#VALUE!</v>
      </c>
      <c r="K279" s="201" t="e">
        <f t="shared" si="108"/>
        <v>#VALUE!</v>
      </c>
      <c r="M279" s="16"/>
      <c r="N279" s="17" t="s">
        <v>112</v>
      </c>
      <c r="O279" s="17" t="s">
        <v>112</v>
      </c>
      <c r="P279" s="17">
        <v>28.15</v>
      </c>
      <c r="Q279" s="17">
        <v>22.93</v>
      </c>
      <c r="R279" s="17">
        <v>25.276700000000002</v>
      </c>
      <c r="S279" s="17">
        <v>24.434999999999999</v>
      </c>
      <c r="T279" s="17">
        <v>26.0276</v>
      </c>
      <c r="U279" s="17">
        <v>25.2713</v>
      </c>
      <c r="V279">
        <v>26.599699999999999</v>
      </c>
      <c r="W279">
        <v>27.481999999999999</v>
      </c>
      <c r="Y279" s="17">
        <v>26.385400000000001</v>
      </c>
      <c r="Z279" s="17">
        <v>23.19</v>
      </c>
      <c r="AA279" s="77">
        <v>26.72</v>
      </c>
      <c r="AC279">
        <v>23.97</v>
      </c>
      <c r="AD279">
        <v>26.79</v>
      </c>
      <c r="AI279">
        <v>24.76</v>
      </c>
      <c r="AK279">
        <v>27.04</v>
      </c>
      <c r="AR279">
        <v>25.35</v>
      </c>
      <c r="AV279">
        <v>23.82</v>
      </c>
      <c r="AX279">
        <v>25.85</v>
      </c>
      <c r="BA279">
        <v>26.96</v>
      </c>
      <c r="BD279">
        <v>25.44</v>
      </c>
      <c r="BL279">
        <v>25.5</v>
      </c>
      <c r="BR279" s="16"/>
    </row>
    <row r="280" spans="1:70">
      <c r="A280" s="317"/>
      <c r="B280" s="314"/>
      <c r="C280" s="216">
        <v>30</v>
      </c>
      <c r="D280" s="198" t="str">
        <f>+入力シート①!N$8</f>
        <v>-</v>
      </c>
      <c r="E280" s="198">
        <f t="shared" si="102"/>
        <v>21</v>
      </c>
      <c r="F280" s="201">
        <f t="shared" si="103"/>
        <v>25.507752380952383</v>
      </c>
      <c r="G280" s="201">
        <f t="shared" si="104"/>
        <v>1.5282061652862964</v>
      </c>
      <c r="H280" s="201">
        <f t="shared" si="105"/>
        <v>28.097999999999999</v>
      </c>
      <c r="I280" s="201">
        <f t="shared" si="106"/>
        <v>22.15</v>
      </c>
      <c r="J280" s="201" t="e">
        <f t="shared" si="107"/>
        <v>#VALUE!</v>
      </c>
      <c r="K280" s="201" t="e">
        <f t="shared" si="108"/>
        <v>#VALUE!</v>
      </c>
      <c r="M280" s="16"/>
      <c r="N280" s="17" t="s">
        <v>112</v>
      </c>
      <c r="O280" s="17" t="s">
        <v>112</v>
      </c>
      <c r="P280" s="17">
        <v>28.097999999999999</v>
      </c>
      <c r="Q280" s="17">
        <v>22.15</v>
      </c>
      <c r="R280" s="17">
        <v>24.973700000000001</v>
      </c>
      <c r="S280" s="17">
        <v>23.885100000000001</v>
      </c>
      <c r="T280" s="17">
        <v>26.029299999999999</v>
      </c>
      <c r="U280" s="17">
        <v>25.3142</v>
      </c>
      <c r="V280">
        <v>26.321000000000002</v>
      </c>
      <c r="W280">
        <v>27.4773</v>
      </c>
      <c r="Y280" s="17">
        <v>26.3842</v>
      </c>
      <c r="Z280" s="17">
        <v>23</v>
      </c>
      <c r="AA280" s="77">
        <v>26.72</v>
      </c>
      <c r="AC280">
        <v>23.98</v>
      </c>
      <c r="AD280">
        <v>26.79</v>
      </c>
      <c r="AI280">
        <v>24.73</v>
      </c>
      <c r="AK280">
        <v>27.07</v>
      </c>
      <c r="AR280">
        <v>25.29</v>
      </c>
      <c r="AV280">
        <v>23.73</v>
      </c>
      <c r="AX280">
        <v>25.84</v>
      </c>
      <c r="BA280">
        <v>26.95</v>
      </c>
      <c r="BD280">
        <v>25.42</v>
      </c>
      <c r="BL280">
        <v>25.51</v>
      </c>
      <c r="BR280" s="16"/>
    </row>
    <row r="281" spans="1:70">
      <c r="A281" s="317"/>
      <c r="B281" s="314"/>
      <c r="C281" s="216">
        <v>50</v>
      </c>
      <c r="D281" s="198" t="str">
        <f>+入力シート①!N$9</f>
        <v>-</v>
      </c>
      <c r="E281" s="198">
        <f t="shared" si="102"/>
        <v>21</v>
      </c>
      <c r="F281" s="201">
        <f t="shared" si="103"/>
        <v>25.169552380952382</v>
      </c>
      <c r="G281" s="201">
        <f t="shared" si="104"/>
        <v>1.8809878616352227</v>
      </c>
      <c r="H281" s="201">
        <f t="shared" si="105"/>
        <v>27.575099999999999</v>
      </c>
      <c r="I281" s="201">
        <f t="shared" si="106"/>
        <v>19.27</v>
      </c>
      <c r="J281" s="201" t="e">
        <f t="shared" si="107"/>
        <v>#VALUE!</v>
      </c>
      <c r="K281" s="201" t="e">
        <f t="shared" si="108"/>
        <v>#VALUE!</v>
      </c>
      <c r="M281" s="16"/>
      <c r="N281" s="17" t="s">
        <v>112</v>
      </c>
      <c r="O281" s="17" t="s">
        <v>112</v>
      </c>
      <c r="P281" s="17">
        <v>26.96</v>
      </c>
      <c r="Q281" s="17">
        <v>19.27</v>
      </c>
      <c r="R281" s="17">
        <v>24.8826</v>
      </c>
      <c r="S281" s="17">
        <v>23.246200000000002</v>
      </c>
      <c r="T281" s="17">
        <v>25.465599999999998</v>
      </c>
      <c r="U281" s="17">
        <v>25.381900000000002</v>
      </c>
      <c r="V281">
        <v>25.613499999999998</v>
      </c>
      <c r="W281">
        <v>27.575099999999999</v>
      </c>
      <c r="Y281" s="17">
        <v>26.3857</v>
      </c>
      <c r="Z281" s="17">
        <v>22.93</v>
      </c>
      <c r="AA281" s="77">
        <v>26.74</v>
      </c>
      <c r="AC281">
        <v>23.81</v>
      </c>
      <c r="AD281">
        <v>26.8</v>
      </c>
      <c r="AI281">
        <v>24.67</v>
      </c>
      <c r="AK281">
        <v>27.15</v>
      </c>
      <c r="AR281">
        <v>24.82</v>
      </c>
      <c r="AV281">
        <v>23.61</v>
      </c>
      <c r="AX281">
        <v>25.71</v>
      </c>
      <c r="BA281">
        <v>26.66</v>
      </c>
      <c r="BD281">
        <v>25.43</v>
      </c>
      <c r="BL281">
        <v>25.45</v>
      </c>
      <c r="BR281" s="16"/>
    </row>
    <row r="282" spans="1:70">
      <c r="A282" s="317"/>
      <c r="B282" s="314"/>
      <c r="C282" s="216">
        <v>75</v>
      </c>
      <c r="D282" s="198" t="str">
        <f>+入力シート①!N$10</f>
        <v>-</v>
      </c>
      <c r="E282" s="198">
        <f t="shared" si="102"/>
        <v>21</v>
      </c>
      <c r="F282" s="201">
        <f t="shared" si="103"/>
        <v>24.034961904761907</v>
      </c>
      <c r="G282" s="201">
        <f t="shared" si="104"/>
        <v>2.3420875298494268</v>
      </c>
      <c r="H282" s="201">
        <f t="shared" si="105"/>
        <v>27.2788</v>
      </c>
      <c r="I282" s="201">
        <f t="shared" si="106"/>
        <v>17.43</v>
      </c>
      <c r="J282" s="201" t="e">
        <f t="shared" si="107"/>
        <v>#VALUE!</v>
      </c>
      <c r="K282" s="201" t="e">
        <f t="shared" si="108"/>
        <v>#VALUE!</v>
      </c>
      <c r="M282" s="16"/>
      <c r="N282" s="17" t="s">
        <v>112</v>
      </c>
      <c r="O282" s="17" t="s">
        <v>112</v>
      </c>
      <c r="P282" s="17">
        <v>23.63</v>
      </c>
      <c r="Q282" s="17">
        <v>17.43</v>
      </c>
      <c r="R282" s="17">
        <v>24.735199999999999</v>
      </c>
      <c r="S282" s="17">
        <v>20.696400000000001</v>
      </c>
      <c r="T282" s="17">
        <v>23.554400000000001</v>
      </c>
      <c r="U282" s="17">
        <v>25.374700000000001</v>
      </c>
      <c r="V282">
        <v>24.9072</v>
      </c>
      <c r="W282">
        <v>27.2788</v>
      </c>
      <c r="Y282" s="17">
        <v>26.387499999999999</v>
      </c>
      <c r="Z282" s="17">
        <v>22.1</v>
      </c>
      <c r="AA282" s="77">
        <v>24.42</v>
      </c>
      <c r="AC282">
        <v>23.75</v>
      </c>
      <c r="AD282">
        <v>26.8</v>
      </c>
      <c r="AI282">
        <v>24.66</v>
      </c>
      <c r="AK282">
        <v>27.14</v>
      </c>
      <c r="AR282">
        <v>23.04</v>
      </c>
      <c r="AV282">
        <v>22.13</v>
      </c>
      <c r="AX282">
        <v>22.86</v>
      </c>
      <c r="BA282">
        <v>26.06</v>
      </c>
      <c r="BD282">
        <v>25.24</v>
      </c>
      <c r="BL282">
        <v>22.54</v>
      </c>
      <c r="BR282" s="16"/>
    </row>
    <row r="283" spans="1:70">
      <c r="A283" s="317"/>
      <c r="B283" s="314"/>
      <c r="C283" s="216">
        <v>100</v>
      </c>
      <c r="D283" s="198" t="str">
        <f>+入力シート①!N$11</f>
        <v>-</v>
      </c>
      <c r="E283" s="198">
        <f t="shared" si="102"/>
        <v>21</v>
      </c>
      <c r="F283" s="201">
        <f t="shared" si="103"/>
        <v>22.475719047619048</v>
      </c>
      <c r="G283" s="201">
        <f t="shared" si="104"/>
        <v>2.7949707938758293</v>
      </c>
      <c r="H283" s="201">
        <f t="shared" si="105"/>
        <v>26.48</v>
      </c>
      <c r="I283" s="201">
        <f t="shared" si="106"/>
        <v>16.18</v>
      </c>
      <c r="J283" s="201" t="e">
        <f t="shared" si="107"/>
        <v>#VALUE!</v>
      </c>
      <c r="K283" s="201" t="e">
        <f t="shared" si="108"/>
        <v>#VALUE!</v>
      </c>
      <c r="M283" s="16"/>
      <c r="N283" s="17" t="s">
        <v>112</v>
      </c>
      <c r="O283" s="17" t="s">
        <v>112</v>
      </c>
      <c r="P283" s="17">
        <v>21.76</v>
      </c>
      <c r="Q283" s="17">
        <v>16.18</v>
      </c>
      <c r="R283" s="17">
        <v>24.4116</v>
      </c>
      <c r="S283" s="17">
        <v>17.9039</v>
      </c>
      <c r="T283" s="17">
        <v>22.211300000000001</v>
      </c>
      <c r="U283" s="17">
        <v>24.556999999999999</v>
      </c>
      <c r="V283">
        <v>21.670400000000001</v>
      </c>
      <c r="W283">
        <v>23.940999999999999</v>
      </c>
      <c r="Y283" s="17">
        <v>26.364899999999999</v>
      </c>
      <c r="Z283" s="17">
        <v>18.87</v>
      </c>
      <c r="AA283" s="77">
        <v>23.83</v>
      </c>
      <c r="AC283">
        <v>23.69</v>
      </c>
      <c r="AD283">
        <v>25.68</v>
      </c>
      <c r="AI283">
        <v>24.12</v>
      </c>
      <c r="AK283">
        <v>26.48</v>
      </c>
      <c r="AR283">
        <v>19.7</v>
      </c>
      <c r="AV283">
        <v>21.22</v>
      </c>
      <c r="AX283">
        <v>20.12</v>
      </c>
      <c r="BA283">
        <v>24.81</v>
      </c>
      <c r="BD283">
        <v>23.54</v>
      </c>
      <c r="BL283">
        <v>20.93</v>
      </c>
      <c r="BR283" s="16"/>
    </row>
    <row r="284" spans="1:70">
      <c r="A284" s="317"/>
      <c r="B284" s="314"/>
      <c r="C284" s="216">
        <v>150</v>
      </c>
      <c r="D284" s="198" t="str">
        <f>+入力シート①!N$12</f>
        <v>-</v>
      </c>
      <c r="E284" s="198">
        <f t="shared" si="102"/>
        <v>21</v>
      </c>
      <c r="F284" s="201">
        <f t="shared" si="103"/>
        <v>19.776390476190478</v>
      </c>
      <c r="G284" s="201">
        <f t="shared" si="104"/>
        <v>2.9987203517341725</v>
      </c>
      <c r="H284" s="201">
        <f t="shared" si="105"/>
        <v>26.965399999999999</v>
      </c>
      <c r="I284" s="201">
        <f t="shared" si="106"/>
        <v>12.91</v>
      </c>
      <c r="J284" s="201" t="e">
        <f t="shared" si="107"/>
        <v>#VALUE!</v>
      </c>
      <c r="K284" s="201" t="e">
        <f t="shared" si="108"/>
        <v>#VALUE!</v>
      </c>
      <c r="M284" s="16"/>
      <c r="N284" s="17" t="s">
        <v>112</v>
      </c>
      <c r="O284" s="17" t="s">
        <v>112</v>
      </c>
      <c r="P284" s="17">
        <v>19.5</v>
      </c>
      <c r="Q284" s="17">
        <v>12.91</v>
      </c>
      <c r="R284" s="17">
        <v>21.758299999999998</v>
      </c>
      <c r="S284" s="17">
        <v>14.4381</v>
      </c>
      <c r="T284" s="17">
        <v>20.3203</v>
      </c>
      <c r="U284" s="17">
        <v>20.0184</v>
      </c>
      <c r="V284">
        <v>19.8064</v>
      </c>
      <c r="W284">
        <v>20.787299999999998</v>
      </c>
      <c r="Y284" s="17">
        <v>26.965399999999999</v>
      </c>
      <c r="Z284" s="17">
        <v>15.94</v>
      </c>
      <c r="AA284" s="77">
        <v>20.55</v>
      </c>
      <c r="AC284">
        <v>19.239999999999998</v>
      </c>
      <c r="AD284">
        <v>22.61</v>
      </c>
      <c r="AI284">
        <v>22.67</v>
      </c>
      <c r="AK284">
        <v>22.15</v>
      </c>
      <c r="AR284">
        <v>17.54</v>
      </c>
      <c r="AV284">
        <v>20.36</v>
      </c>
      <c r="AX284">
        <v>18.3</v>
      </c>
      <c r="BA284">
        <v>20.309999999999999</v>
      </c>
      <c r="BD284">
        <v>20.46</v>
      </c>
      <c r="BL284">
        <v>18.670000000000002</v>
      </c>
      <c r="BR284" s="16"/>
    </row>
    <row r="285" spans="1:70">
      <c r="A285" s="317"/>
      <c r="B285" s="314"/>
      <c r="C285" s="216">
        <v>200</v>
      </c>
      <c r="D285" s="198" t="str">
        <f>+入力シート①!N$13</f>
        <v>-</v>
      </c>
      <c r="E285" s="198">
        <f t="shared" si="102"/>
        <v>21</v>
      </c>
      <c r="F285" s="201">
        <f t="shared" si="103"/>
        <v>17.93119047619048</v>
      </c>
      <c r="G285" s="201">
        <f t="shared" si="104"/>
        <v>2.7138353030176066</v>
      </c>
      <c r="H285" s="201">
        <f t="shared" si="105"/>
        <v>23.326899999999998</v>
      </c>
      <c r="I285" s="201">
        <f t="shared" si="106"/>
        <v>11.34</v>
      </c>
      <c r="J285" s="201" t="e">
        <f t="shared" si="107"/>
        <v>#VALUE!</v>
      </c>
      <c r="K285" s="201" t="e">
        <f t="shared" si="108"/>
        <v>#VALUE!</v>
      </c>
      <c r="M285" s="16"/>
      <c r="N285" s="17" t="s">
        <v>112</v>
      </c>
      <c r="O285" s="17" t="s">
        <v>112</v>
      </c>
      <c r="P285" s="17">
        <v>18.559999999999999</v>
      </c>
      <c r="Q285" s="17">
        <v>11.34</v>
      </c>
      <c r="R285" s="17">
        <v>20.277699999999999</v>
      </c>
      <c r="S285" s="17">
        <v>12.3032</v>
      </c>
      <c r="T285" s="17">
        <v>19.120200000000001</v>
      </c>
      <c r="U285" s="17">
        <v>17.793900000000001</v>
      </c>
      <c r="V285">
        <v>18.975999999999999</v>
      </c>
      <c r="W285">
        <v>18.7471</v>
      </c>
      <c r="Y285" s="17">
        <v>23.326899999999998</v>
      </c>
      <c r="Z285" s="17">
        <v>15.08</v>
      </c>
      <c r="AA285" s="77">
        <v>18.899999999999999</v>
      </c>
      <c r="AC285">
        <v>18.23</v>
      </c>
      <c r="AD285">
        <v>19.97</v>
      </c>
      <c r="AI285">
        <v>19.32</v>
      </c>
      <c r="AK285">
        <v>19.03</v>
      </c>
      <c r="AR285">
        <v>16.18</v>
      </c>
      <c r="AV285">
        <v>18.78</v>
      </c>
      <c r="AX285">
        <v>14.63</v>
      </c>
      <c r="BA285">
        <v>18.93</v>
      </c>
      <c r="BD285">
        <v>19.28</v>
      </c>
      <c r="BL285">
        <v>17.78</v>
      </c>
      <c r="BR285" s="16"/>
    </row>
    <row r="286" spans="1:70">
      <c r="A286" s="317"/>
      <c r="B286" s="314"/>
      <c r="C286" s="216">
        <v>300</v>
      </c>
      <c r="D286" s="198" t="str">
        <f>+入力シート①!N$14</f>
        <v>-</v>
      </c>
      <c r="E286" s="198">
        <f t="shared" si="102"/>
        <v>15</v>
      </c>
      <c r="F286" s="201">
        <f t="shared" si="103"/>
        <v>14.990346666666666</v>
      </c>
      <c r="G286" s="201">
        <f t="shared" si="104"/>
        <v>3.436756611330495</v>
      </c>
      <c r="H286" s="201">
        <f t="shared" si="105"/>
        <v>18.185700000000001</v>
      </c>
      <c r="I286" s="201">
        <f t="shared" si="106"/>
        <v>7.66</v>
      </c>
      <c r="J286" s="201" t="e">
        <f t="shared" si="107"/>
        <v>#VALUE!</v>
      </c>
      <c r="K286" s="201" t="e">
        <f t="shared" si="108"/>
        <v>#VALUE!</v>
      </c>
      <c r="M286" s="16"/>
      <c r="N286" s="17" t="s">
        <v>112</v>
      </c>
      <c r="O286" s="17" t="s">
        <v>112</v>
      </c>
      <c r="P286" s="17">
        <v>16.59</v>
      </c>
      <c r="Q286" s="17">
        <v>7.66</v>
      </c>
      <c r="R286" s="17">
        <v>18.185700000000001</v>
      </c>
      <c r="S286" s="17">
        <v>9.5190999999999999</v>
      </c>
      <c r="T286" s="17">
        <v>17.723099999999999</v>
      </c>
      <c r="U286" s="17">
        <v>15.992599999999999</v>
      </c>
      <c r="V286">
        <v>17.260200000000001</v>
      </c>
      <c r="W286">
        <v>13.0921</v>
      </c>
      <c r="Y286" s="17">
        <v>17.892399999999999</v>
      </c>
      <c r="Z286" s="17">
        <v>9.9</v>
      </c>
      <c r="AA286" s="77">
        <v>16.46</v>
      </c>
      <c r="AC286">
        <v>16.850000000000001</v>
      </c>
      <c r="AD286">
        <v>18.04</v>
      </c>
      <c r="AI286">
        <v>13.75</v>
      </c>
      <c r="AK286">
        <v>15.94</v>
      </c>
      <c r="BR286" s="16"/>
    </row>
    <row r="287" spans="1:70">
      <c r="A287" s="317"/>
      <c r="B287" s="314"/>
      <c r="C287" s="216">
        <v>400</v>
      </c>
      <c r="D287" s="198" t="str">
        <f>+入力シート①!N$15</f>
        <v>-</v>
      </c>
      <c r="E287" s="198">
        <f t="shared" si="102"/>
        <v>15</v>
      </c>
      <c r="F287" s="201">
        <f t="shared" si="103"/>
        <v>12.234853333333335</v>
      </c>
      <c r="G287" s="201">
        <f t="shared" si="104"/>
        <v>3.3216337040822626</v>
      </c>
      <c r="H287" s="201">
        <f t="shared" si="105"/>
        <v>16.22</v>
      </c>
      <c r="I287" s="201">
        <f t="shared" si="106"/>
        <v>5.63</v>
      </c>
      <c r="J287" s="201" t="e">
        <f t="shared" si="107"/>
        <v>#VALUE!</v>
      </c>
      <c r="K287" s="201" t="e">
        <f t="shared" si="108"/>
        <v>#VALUE!</v>
      </c>
      <c r="M287" s="16"/>
      <c r="N287" s="17" t="s">
        <v>112</v>
      </c>
      <c r="O287" s="17" t="s">
        <v>112</v>
      </c>
      <c r="P287" s="17">
        <v>14.41</v>
      </c>
      <c r="Q287" s="17">
        <v>5.63</v>
      </c>
      <c r="R287" s="17">
        <v>13.295</v>
      </c>
      <c r="S287" s="17">
        <v>6.9396000000000004</v>
      </c>
      <c r="T287" s="17">
        <v>15.1561</v>
      </c>
      <c r="U287" s="17">
        <v>13.485200000000001</v>
      </c>
      <c r="V287">
        <v>14.7029</v>
      </c>
      <c r="W287">
        <v>9.5660000000000007</v>
      </c>
      <c r="Y287" s="17">
        <v>13.157999999999999</v>
      </c>
      <c r="Z287" s="17">
        <v>8.3699999999999992</v>
      </c>
      <c r="AA287" s="77">
        <v>14.86</v>
      </c>
      <c r="AC287">
        <v>15.16</v>
      </c>
      <c r="AD287">
        <v>16.22</v>
      </c>
      <c r="AI287">
        <v>9.75</v>
      </c>
      <c r="AK287">
        <v>12.82</v>
      </c>
      <c r="BR287" s="16"/>
    </row>
    <row r="288" spans="1:70">
      <c r="A288" s="317"/>
      <c r="B288" s="314"/>
      <c r="C288" s="216">
        <v>500</v>
      </c>
      <c r="D288" s="198" t="str">
        <f>+入力シート①!N$16</f>
        <v>-</v>
      </c>
      <c r="E288" s="198">
        <f t="shared" si="102"/>
        <v>12</v>
      </c>
      <c r="F288" s="201">
        <f t="shared" si="103"/>
        <v>9.4110583333333331</v>
      </c>
      <c r="G288" s="201">
        <f t="shared" si="104"/>
        <v>3.6817213396251933</v>
      </c>
      <c r="H288" s="201">
        <f t="shared" si="105"/>
        <v>13.94</v>
      </c>
      <c r="I288" s="201">
        <f t="shared" si="106"/>
        <v>0</v>
      </c>
      <c r="J288" s="201" t="e">
        <f t="shared" si="107"/>
        <v>#VALUE!</v>
      </c>
      <c r="K288" s="201" t="e">
        <f t="shared" si="108"/>
        <v>#VALUE!</v>
      </c>
      <c r="M288" s="16"/>
      <c r="N288" s="17" t="s">
        <v>112</v>
      </c>
      <c r="O288" s="17" t="s">
        <v>112</v>
      </c>
      <c r="P288" s="17">
        <v>10.88</v>
      </c>
      <c r="Q288" s="17" t="s">
        <v>112</v>
      </c>
      <c r="R288" s="17">
        <v>9.7658000000000005</v>
      </c>
      <c r="S288" s="17">
        <v>0</v>
      </c>
      <c r="T288" s="17">
        <v>12.209899999999999</v>
      </c>
      <c r="U288" s="17">
        <v>11.1106</v>
      </c>
      <c r="V288">
        <v>11.0092</v>
      </c>
      <c r="W288">
        <v>6.2152000000000003</v>
      </c>
      <c r="Y288" s="17">
        <v>9.2720000000000002</v>
      </c>
      <c r="Z288" s="17">
        <v>6.84</v>
      </c>
      <c r="AA288" s="77">
        <v>9.52</v>
      </c>
      <c r="AC288">
        <v>12.17</v>
      </c>
      <c r="AD288">
        <v>13.94</v>
      </c>
      <c r="BR288" s="16"/>
    </row>
    <row r="289" spans="1:70">
      <c r="A289" s="317"/>
      <c r="B289" s="314"/>
      <c r="C289" s="216">
        <v>600</v>
      </c>
      <c r="D289" s="198" t="str">
        <f>+入力シート①!N$17</f>
        <v>-</v>
      </c>
      <c r="E289" s="198">
        <f t="shared" si="102"/>
        <v>5</v>
      </c>
      <c r="F289" s="201">
        <f t="shared" si="103"/>
        <v>0</v>
      </c>
      <c r="G289" s="201">
        <f t="shared" si="104"/>
        <v>0</v>
      </c>
      <c r="H289" s="201">
        <f t="shared" si="105"/>
        <v>0</v>
      </c>
      <c r="I289" s="201">
        <f t="shared" si="106"/>
        <v>0</v>
      </c>
      <c r="J289" s="201" t="e">
        <f t="shared" si="107"/>
        <v>#VALUE!</v>
      </c>
      <c r="K289" s="201" t="e">
        <f t="shared" si="108"/>
        <v>#VALUE!</v>
      </c>
      <c r="M289" s="16"/>
      <c r="N289" s="17" t="s">
        <v>112</v>
      </c>
      <c r="O289" s="17" t="s">
        <v>112</v>
      </c>
      <c r="P289" s="17" t="s">
        <v>112</v>
      </c>
      <c r="Q289" s="17" t="s">
        <v>112</v>
      </c>
      <c r="R289" s="17">
        <v>0</v>
      </c>
      <c r="S289" s="17">
        <v>0</v>
      </c>
      <c r="T289" s="17">
        <v>0</v>
      </c>
      <c r="U289" s="17">
        <v>0</v>
      </c>
      <c r="V289">
        <v>0</v>
      </c>
      <c r="BR289" s="16"/>
    </row>
    <row r="290" spans="1:70">
      <c r="A290" s="317"/>
      <c r="B290" s="217"/>
      <c r="C290" s="217"/>
      <c r="D290" s="218"/>
      <c r="E290" s="218"/>
      <c r="F290" s="219"/>
      <c r="G290" s="219"/>
      <c r="H290" s="219"/>
      <c r="I290" s="219"/>
      <c r="J290" s="219"/>
      <c r="K290" s="219"/>
      <c r="L290" s="18"/>
      <c r="M290" s="16"/>
      <c r="V290" s="18"/>
      <c r="W290" s="18"/>
      <c r="X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18"/>
      <c r="BB290" s="18"/>
      <c r="BC290" s="18"/>
      <c r="BD290" s="18"/>
      <c r="BE290" s="18"/>
      <c r="BF290" s="18"/>
      <c r="BG290" s="18"/>
      <c r="BH290" s="18"/>
      <c r="BI290" s="18"/>
      <c r="BJ290" s="18"/>
      <c r="BK290" s="18"/>
      <c r="BL290" s="18"/>
      <c r="BM290" s="18"/>
      <c r="BN290" s="18"/>
      <c r="BO290" s="18"/>
      <c r="BP290" s="18"/>
      <c r="BQ290" s="18"/>
      <c r="BR290" s="16"/>
    </row>
    <row r="291" spans="1:70">
      <c r="A291" s="317"/>
      <c r="B291" s="315" t="s">
        <v>25</v>
      </c>
      <c r="C291" s="220" t="s">
        <v>23</v>
      </c>
      <c r="D291" s="198" t="str">
        <f>+入力シート①!N$19</f>
        <v>-</v>
      </c>
      <c r="E291" s="198">
        <f t="shared" si="102"/>
        <v>22</v>
      </c>
      <c r="F291" s="201">
        <f t="shared" si="103"/>
        <v>171.72727272727272</v>
      </c>
      <c r="G291" s="201">
        <f t="shared" si="104"/>
        <v>129.36923230968895</v>
      </c>
      <c r="H291" s="201">
        <f t="shared" si="105"/>
        <v>357</v>
      </c>
      <c r="I291" s="201">
        <f t="shared" si="106"/>
        <v>0</v>
      </c>
      <c r="J291" s="201" t="e">
        <f>+D291-F291</f>
        <v>#VALUE!</v>
      </c>
      <c r="K291" s="201" t="e">
        <f>+J291/G291</f>
        <v>#VALUE!</v>
      </c>
      <c r="M291" s="16"/>
      <c r="N291" s="17" t="s">
        <v>112</v>
      </c>
      <c r="O291" s="17" t="s">
        <v>112</v>
      </c>
      <c r="P291" s="17">
        <v>5</v>
      </c>
      <c r="Q291" s="17">
        <v>16</v>
      </c>
      <c r="R291" s="17">
        <v>222</v>
      </c>
      <c r="S291" s="17">
        <v>5</v>
      </c>
      <c r="T291" s="17">
        <v>357</v>
      </c>
      <c r="U291" s="17">
        <v>298</v>
      </c>
      <c r="V291">
        <v>241</v>
      </c>
      <c r="W291">
        <v>40</v>
      </c>
      <c r="X291">
        <v>0</v>
      </c>
      <c r="Y291" s="17">
        <v>304</v>
      </c>
      <c r="Z291" s="17">
        <v>201</v>
      </c>
      <c r="AA291" s="77">
        <v>61</v>
      </c>
      <c r="AC291">
        <v>323</v>
      </c>
      <c r="AD291">
        <v>339</v>
      </c>
      <c r="AI291">
        <v>165</v>
      </c>
      <c r="AK291">
        <v>171</v>
      </c>
      <c r="AR291">
        <v>287</v>
      </c>
      <c r="AV291">
        <v>55</v>
      </c>
      <c r="AX291">
        <v>322</v>
      </c>
      <c r="BA291">
        <v>28</v>
      </c>
      <c r="BD291">
        <v>257</v>
      </c>
      <c r="BL291">
        <v>81</v>
      </c>
      <c r="BR291" s="16"/>
    </row>
    <row r="292" spans="1:70">
      <c r="A292" s="317"/>
      <c r="B292" s="316"/>
      <c r="C292" s="221" t="s">
        <v>24</v>
      </c>
      <c r="D292" s="198" t="str">
        <f>+入力シート①!N$20</f>
        <v>-</v>
      </c>
      <c r="E292" s="198">
        <f t="shared" si="102"/>
        <v>22</v>
      </c>
      <c r="F292" s="201">
        <f t="shared" si="103"/>
        <v>0.9818181818181817</v>
      </c>
      <c r="G292" s="201">
        <f t="shared" si="104"/>
        <v>0.75509467311587164</v>
      </c>
      <c r="H292" s="201">
        <f t="shared" si="105"/>
        <v>2.9</v>
      </c>
      <c r="I292" s="201">
        <f t="shared" si="106"/>
        <v>0</v>
      </c>
      <c r="J292" s="201" t="e">
        <f>+D292-F292</f>
        <v>#VALUE!</v>
      </c>
      <c r="K292" s="201" t="e">
        <f>+J292/G292</f>
        <v>#VALUE!</v>
      </c>
      <c r="M292" s="16"/>
      <c r="N292" s="17" t="s">
        <v>112</v>
      </c>
      <c r="O292" s="17" t="s">
        <v>112</v>
      </c>
      <c r="P292" s="17">
        <v>0.4</v>
      </c>
      <c r="Q292" s="17">
        <v>1.7</v>
      </c>
      <c r="R292" s="17">
        <v>0.2</v>
      </c>
      <c r="S292" s="17">
        <v>2.9</v>
      </c>
      <c r="T292" s="17">
        <v>0.3</v>
      </c>
      <c r="U292" s="17">
        <v>0.2</v>
      </c>
      <c r="V292">
        <v>0.9</v>
      </c>
      <c r="W292">
        <v>2.2000000000000002</v>
      </c>
      <c r="X292">
        <v>0</v>
      </c>
      <c r="Y292" s="17">
        <v>0.7</v>
      </c>
      <c r="Z292" s="17">
        <v>1</v>
      </c>
      <c r="AA292" s="77">
        <v>0.6</v>
      </c>
      <c r="AC292">
        <v>0.5</v>
      </c>
      <c r="AD292">
        <v>1</v>
      </c>
      <c r="AI292">
        <v>0.9</v>
      </c>
      <c r="AK292">
        <v>1.22</v>
      </c>
      <c r="AR292">
        <v>0.68</v>
      </c>
      <c r="AV292">
        <v>2.2999999999999998</v>
      </c>
      <c r="AX292">
        <v>1.7</v>
      </c>
      <c r="BA292">
        <v>1.1000000000000001</v>
      </c>
      <c r="BD292">
        <v>0.7</v>
      </c>
      <c r="BL292">
        <v>0.4</v>
      </c>
      <c r="BR292" s="16"/>
    </row>
    <row r="293" spans="1:70" ht="0.95" customHeight="1">
      <c r="A293" s="16"/>
      <c r="B293" s="202"/>
      <c r="C293" s="202"/>
      <c r="D293" s="202"/>
      <c r="E293" s="202"/>
      <c r="F293" s="222"/>
      <c r="G293" s="222"/>
      <c r="H293" s="222"/>
      <c r="I293" s="222"/>
      <c r="J293" s="222"/>
      <c r="K293" s="222"/>
      <c r="L293" s="16"/>
      <c r="M293" s="16"/>
      <c r="V293" s="16"/>
      <c r="W293" s="16"/>
      <c r="X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row>
    <row r="294" spans="1:70" ht="0.95" customHeight="1">
      <c r="A294" s="16"/>
      <c r="B294" s="202"/>
      <c r="C294" s="202"/>
      <c r="D294" s="202"/>
      <c r="E294" s="202"/>
      <c r="F294" s="222"/>
      <c r="G294" s="222"/>
      <c r="H294" s="222"/>
      <c r="I294" s="222"/>
      <c r="J294" s="222"/>
      <c r="K294" s="222"/>
      <c r="L294" s="16"/>
      <c r="M294" s="16"/>
      <c r="V294" s="16"/>
      <c r="W294" s="16"/>
      <c r="X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row>
    <row r="295" spans="1:70" ht="0.95" customHeight="1">
      <c r="A295" s="16"/>
      <c r="B295" s="202"/>
      <c r="C295" s="202"/>
      <c r="D295" s="202"/>
      <c r="E295" s="202"/>
      <c r="F295" s="222"/>
      <c r="G295" s="222"/>
      <c r="H295" s="222"/>
      <c r="I295" s="222"/>
      <c r="J295" s="222"/>
      <c r="K295" s="222"/>
      <c r="L295" s="16"/>
      <c r="M295" s="16"/>
      <c r="V295" s="16"/>
      <c r="W295" s="16"/>
      <c r="X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row>
    <row r="296" spans="1:70" ht="0.95" customHeight="1">
      <c r="A296" s="16"/>
      <c r="B296" s="202"/>
      <c r="C296" s="202"/>
      <c r="D296" s="202"/>
      <c r="E296" s="202"/>
      <c r="F296" s="222"/>
      <c r="G296" s="222"/>
      <c r="H296" s="222"/>
      <c r="I296" s="222"/>
      <c r="J296" s="222"/>
      <c r="K296" s="222"/>
      <c r="L296" s="16"/>
      <c r="M296" s="16"/>
      <c r="V296" s="16"/>
      <c r="W296" s="16"/>
      <c r="X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row>
    <row r="297" spans="1:70" ht="0.95" customHeight="1">
      <c r="A297" s="16"/>
      <c r="B297" s="202"/>
      <c r="C297" s="202"/>
      <c r="D297" s="202"/>
      <c r="E297" s="202"/>
      <c r="F297" s="222"/>
      <c r="G297" s="222"/>
      <c r="H297" s="222"/>
      <c r="I297" s="222"/>
      <c r="J297" s="222"/>
      <c r="K297" s="222"/>
      <c r="L297" s="16"/>
      <c r="M297" s="16"/>
      <c r="V297" s="16"/>
      <c r="W297" s="16"/>
      <c r="X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row>
    <row r="298" spans="1:70" ht="0.95" customHeight="1">
      <c r="A298" s="16"/>
      <c r="B298" s="202"/>
      <c r="C298" s="202"/>
      <c r="D298" s="202"/>
      <c r="E298" s="202"/>
      <c r="F298" s="222"/>
      <c r="G298" s="222"/>
      <c r="H298" s="222"/>
      <c r="I298" s="222"/>
      <c r="J298" s="222"/>
      <c r="K298" s="222"/>
      <c r="L298" s="16"/>
      <c r="M298" s="16"/>
      <c r="V298" s="16"/>
      <c r="W298" s="16"/>
      <c r="X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row>
    <row r="299" spans="1:70" ht="0.95" customHeight="1">
      <c r="A299" s="16"/>
      <c r="B299" s="202"/>
      <c r="C299" s="202"/>
      <c r="D299" s="202"/>
      <c r="E299" s="202"/>
      <c r="F299" s="222"/>
      <c r="G299" s="222"/>
      <c r="H299" s="222"/>
      <c r="I299" s="222"/>
      <c r="J299" s="222"/>
      <c r="K299" s="222"/>
      <c r="L299" s="16"/>
      <c r="M299" s="16"/>
      <c r="V299" s="16"/>
      <c r="W299" s="16"/>
      <c r="X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row>
    <row r="300" spans="1:70" ht="0.95" customHeight="1">
      <c r="A300" s="16"/>
      <c r="B300" s="202"/>
      <c r="C300" s="202"/>
      <c r="D300" s="202"/>
      <c r="E300" s="202"/>
      <c r="F300" s="222"/>
      <c r="G300" s="222"/>
      <c r="H300" s="222"/>
      <c r="I300" s="222"/>
      <c r="J300" s="222"/>
      <c r="K300" s="222"/>
      <c r="L300" s="16"/>
      <c r="M300" s="16"/>
      <c r="V300" s="16"/>
      <c r="W300" s="16"/>
      <c r="X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row>
    <row r="301" spans="1:70" ht="16.5" thickBot="1">
      <c r="D301" s="199" t="s">
        <v>26</v>
      </c>
      <c r="E301" s="199" t="s">
        <v>3</v>
      </c>
      <c r="F301" s="200" t="s">
        <v>4</v>
      </c>
      <c r="G301" s="200" t="s">
        <v>8</v>
      </c>
      <c r="H301" s="200" t="s">
        <v>5</v>
      </c>
      <c r="I301" s="200" t="s">
        <v>6</v>
      </c>
      <c r="J301" s="200" t="s">
        <v>7</v>
      </c>
      <c r="K301" s="201" t="s">
        <v>61</v>
      </c>
      <c r="M301" s="16"/>
      <c r="N301" s="17" t="s">
        <v>26</v>
      </c>
      <c r="O301" s="17" t="s">
        <v>26</v>
      </c>
      <c r="P301" s="17" t="s">
        <v>26</v>
      </c>
      <c r="Q301" s="17" t="s">
        <v>26</v>
      </c>
      <c r="R301" s="17" t="s">
        <v>26</v>
      </c>
      <c r="S301" s="17" t="s">
        <v>111</v>
      </c>
      <c r="T301" s="17" t="s">
        <v>111</v>
      </c>
      <c r="V301" s="170" t="s">
        <v>111</v>
      </c>
      <c r="W301" s="170"/>
      <c r="X301" s="170"/>
      <c r="Y301" s="170"/>
      <c r="Z301" s="170"/>
      <c r="AA301" s="78"/>
      <c r="AB301" s="78"/>
      <c r="AC301" s="1"/>
      <c r="AD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6"/>
    </row>
    <row r="302" spans="1:70">
      <c r="A302" s="317">
        <v>46</v>
      </c>
      <c r="B302" s="312" t="s">
        <v>18</v>
      </c>
      <c r="C302" s="313"/>
      <c r="D302" s="203">
        <f>+入力シート①!P$2</f>
        <v>0</v>
      </c>
      <c r="E302" s="204"/>
      <c r="F302" s="205"/>
      <c r="G302" s="205"/>
      <c r="H302" s="205"/>
      <c r="I302" s="205"/>
      <c r="J302" s="205"/>
      <c r="K302" s="206"/>
      <c r="M302" s="16"/>
      <c r="N302" s="189">
        <v>0</v>
      </c>
      <c r="O302" s="189">
        <v>0</v>
      </c>
      <c r="P302" s="189">
        <v>0</v>
      </c>
      <c r="Q302" s="189">
        <v>0</v>
      </c>
      <c r="R302" s="189">
        <v>0</v>
      </c>
      <c r="S302" s="189">
        <v>0</v>
      </c>
      <c r="T302" s="189">
        <v>0</v>
      </c>
      <c r="U302" s="17">
        <v>2011</v>
      </c>
      <c r="V302" s="189">
        <v>40455</v>
      </c>
      <c r="W302" s="17">
        <f t="shared" ref="W302:BE302" si="109">+W$1</f>
        <v>2009</v>
      </c>
      <c r="X302" s="17">
        <f t="shared" si="109"/>
        <v>2008</v>
      </c>
      <c r="Y302" s="17">
        <f t="shared" si="109"/>
        <v>2007</v>
      </c>
      <c r="Z302" s="17">
        <f t="shared" si="109"/>
        <v>2006</v>
      </c>
      <c r="AA302" s="77">
        <f t="shared" si="109"/>
        <v>2005</v>
      </c>
      <c r="AB302" s="77">
        <f t="shared" si="109"/>
        <v>2004</v>
      </c>
      <c r="AC302">
        <f t="shared" si="109"/>
        <v>2003</v>
      </c>
      <c r="AD302">
        <f t="shared" si="109"/>
        <v>2002</v>
      </c>
      <c r="AE302">
        <f t="shared" si="109"/>
        <v>2001</v>
      </c>
      <c r="AF302">
        <f t="shared" si="109"/>
        <v>2000</v>
      </c>
      <c r="AG302">
        <f t="shared" si="109"/>
        <v>1999</v>
      </c>
      <c r="AH302">
        <f t="shared" si="109"/>
        <v>1998</v>
      </c>
      <c r="AI302">
        <f t="shared" si="109"/>
        <v>1997</v>
      </c>
      <c r="AJ302">
        <f t="shared" si="109"/>
        <v>1996</v>
      </c>
      <c r="AK302">
        <f t="shared" si="109"/>
        <v>1995</v>
      </c>
      <c r="AL302">
        <f t="shared" si="109"/>
        <v>1994</v>
      </c>
      <c r="AM302">
        <f t="shared" si="109"/>
        <v>1993</v>
      </c>
      <c r="AN302">
        <f t="shared" si="109"/>
        <v>1992</v>
      </c>
      <c r="AO302">
        <f t="shared" si="109"/>
        <v>1991</v>
      </c>
      <c r="AP302">
        <f t="shared" si="109"/>
        <v>1990</v>
      </c>
      <c r="AQ302">
        <f t="shared" si="109"/>
        <v>1990</v>
      </c>
      <c r="AR302">
        <f t="shared" si="109"/>
        <v>1990</v>
      </c>
      <c r="AS302">
        <f t="shared" si="109"/>
        <v>1989</v>
      </c>
      <c r="AT302">
        <f t="shared" si="109"/>
        <v>1988</v>
      </c>
      <c r="AU302">
        <f t="shared" si="109"/>
        <v>1988</v>
      </c>
      <c r="AV302">
        <f t="shared" si="109"/>
        <v>1988</v>
      </c>
      <c r="AW302">
        <f t="shared" si="109"/>
        <v>1987</v>
      </c>
      <c r="AX302">
        <f t="shared" si="109"/>
        <v>1987</v>
      </c>
      <c r="AY302">
        <f t="shared" si="109"/>
        <v>1987</v>
      </c>
      <c r="AZ302">
        <f t="shared" si="109"/>
        <v>1986</v>
      </c>
      <c r="BA302">
        <f t="shared" si="109"/>
        <v>1986</v>
      </c>
      <c r="BB302">
        <f t="shared" si="109"/>
        <v>1986</v>
      </c>
      <c r="BC302">
        <f t="shared" si="109"/>
        <v>1985</v>
      </c>
      <c r="BD302">
        <f t="shared" si="109"/>
        <v>1985</v>
      </c>
      <c r="BE302">
        <f t="shared" si="109"/>
        <v>1985</v>
      </c>
      <c r="BF302">
        <f t="shared" ref="BF302:BQ302" si="110">+BF$1</f>
        <v>1984</v>
      </c>
      <c r="BG302">
        <f t="shared" si="110"/>
        <v>1984</v>
      </c>
      <c r="BH302">
        <f t="shared" si="110"/>
        <v>1984</v>
      </c>
      <c r="BI302">
        <f t="shared" si="110"/>
        <v>1983</v>
      </c>
      <c r="BJ302">
        <f t="shared" si="110"/>
        <v>1983</v>
      </c>
      <c r="BK302">
        <f t="shared" si="110"/>
        <v>1983</v>
      </c>
      <c r="BL302">
        <f t="shared" si="110"/>
        <v>1983</v>
      </c>
      <c r="BM302">
        <f t="shared" si="110"/>
        <v>1982</v>
      </c>
      <c r="BN302">
        <f t="shared" si="110"/>
        <v>1981</v>
      </c>
      <c r="BO302">
        <f t="shared" si="110"/>
        <v>1981</v>
      </c>
      <c r="BP302">
        <f t="shared" si="110"/>
        <v>1981</v>
      </c>
      <c r="BQ302">
        <f t="shared" si="110"/>
        <v>1980</v>
      </c>
      <c r="BR302" s="16"/>
    </row>
    <row r="303" spans="1:70">
      <c r="A303" s="317"/>
      <c r="B303" s="312" t="s">
        <v>19</v>
      </c>
      <c r="C303" s="313"/>
      <c r="D303" s="207">
        <f>+入力シート①!P$2</f>
        <v>0</v>
      </c>
      <c r="E303" s="208"/>
      <c r="F303" s="209"/>
      <c r="G303" s="209"/>
      <c r="H303" s="209"/>
      <c r="I303" s="209"/>
      <c r="J303" s="209"/>
      <c r="K303" s="210"/>
      <c r="M303" s="16"/>
      <c r="N303" s="190">
        <v>0</v>
      </c>
      <c r="O303" s="190">
        <v>0</v>
      </c>
      <c r="P303" s="190">
        <v>0</v>
      </c>
      <c r="Q303" s="190">
        <v>0</v>
      </c>
      <c r="R303" s="190">
        <v>0</v>
      </c>
      <c r="S303" s="190">
        <v>0</v>
      </c>
      <c r="T303" s="190">
        <v>0</v>
      </c>
      <c r="U303" s="17">
        <v>0</v>
      </c>
      <c r="V303" s="190">
        <v>40455</v>
      </c>
      <c r="W303" s="17">
        <f>+W$3</f>
        <v>10</v>
      </c>
      <c r="X303" s="17">
        <f>+X$3</f>
        <v>10</v>
      </c>
      <c r="Y303" s="17">
        <f>+Y$3</f>
        <v>10</v>
      </c>
      <c r="Z303" s="17">
        <f t="shared" ref="Z303:BQ303" si="111">+Z$3</f>
        <v>10</v>
      </c>
      <c r="AA303" s="77">
        <f t="shared" si="111"/>
        <v>10</v>
      </c>
      <c r="AB303" s="77">
        <f t="shared" si="111"/>
        <v>10</v>
      </c>
      <c r="AC303">
        <f t="shared" si="111"/>
        <v>10</v>
      </c>
      <c r="AD303">
        <f t="shared" si="111"/>
        <v>10</v>
      </c>
      <c r="AE303">
        <f t="shared" si="111"/>
        <v>10</v>
      </c>
      <c r="AF303">
        <f t="shared" si="111"/>
        <v>10</v>
      </c>
      <c r="AG303">
        <f t="shared" si="111"/>
        <v>10</v>
      </c>
      <c r="AH303">
        <f t="shared" si="111"/>
        <v>10</v>
      </c>
      <c r="AI303">
        <f t="shared" si="111"/>
        <v>10</v>
      </c>
      <c r="AJ303">
        <f t="shared" si="111"/>
        <v>10</v>
      </c>
      <c r="AK303">
        <f t="shared" si="111"/>
        <v>10</v>
      </c>
      <c r="AL303">
        <f t="shared" si="111"/>
        <v>10</v>
      </c>
      <c r="AM303">
        <f t="shared" si="111"/>
        <v>10</v>
      </c>
      <c r="AN303">
        <f t="shared" si="111"/>
        <v>10</v>
      </c>
      <c r="AO303">
        <f t="shared" si="111"/>
        <v>10</v>
      </c>
      <c r="AP303">
        <f t="shared" si="111"/>
        <v>10</v>
      </c>
      <c r="AQ303">
        <f t="shared" si="111"/>
        <v>10</v>
      </c>
      <c r="AR303">
        <f t="shared" si="111"/>
        <v>10</v>
      </c>
      <c r="AS303">
        <f t="shared" si="111"/>
        <v>10</v>
      </c>
      <c r="AT303">
        <f t="shared" si="111"/>
        <v>10</v>
      </c>
      <c r="AU303">
        <f t="shared" si="111"/>
        <v>10</v>
      </c>
      <c r="AV303">
        <f t="shared" si="111"/>
        <v>10</v>
      </c>
      <c r="AW303">
        <f t="shared" si="111"/>
        <v>10</v>
      </c>
      <c r="AX303">
        <f t="shared" si="111"/>
        <v>10</v>
      </c>
      <c r="AY303">
        <f t="shared" si="111"/>
        <v>10</v>
      </c>
      <c r="AZ303">
        <f t="shared" si="111"/>
        <v>10</v>
      </c>
      <c r="BA303">
        <f t="shared" si="111"/>
        <v>10</v>
      </c>
      <c r="BB303">
        <f t="shared" si="111"/>
        <v>10</v>
      </c>
      <c r="BC303">
        <f t="shared" si="111"/>
        <v>10</v>
      </c>
      <c r="BD303">
        <f t="shared" si="111"/>
        <v>10</v>
      </c>
      <c r="BE303">
        <f t="shared" si="111"/>
        <v>10</v>
      </c>
      <c r="BF303">
        <f t="shared" si="111"/>
        <v>10</v>
      </c>
      <c r="BG303">
        <f t="shared" si="111"/>
        <v>10</v>
      </c>
      <c r="BH303">
        <f t="shared" si="111"/>
        <v>10</v>
      </c>
      <c r="BI303">
        <f t="shared" si="111"/>
        <v>10</v>
      </c>
      <c r="BJ303">
        <f t="shared" si="111"/>
        <v>10</v>
      </c>
      <c r="BK303">
        <f t="shared" si="111"/>
        <v>10</v>
      </c>
      <c r="BL303">
        <f t="shared" si="111"/>
        <v>10</v>
      </c>
      <c r="BM303">
        <f t="shared" si="111"/>
        <v>10</v>
      </c>
      <c r="BN303">
        <f t="shared" si="111"/>
        <v>10</v>
      </c>
      <c r="BO303">
        <f t="shared" si="111"/>
        <v>10</v>
      </c>
      <c r="BP303">
        <f t="shared" si="111"/>
        <v>10</v>
      </c>
      <c r="BQ303">
        <f t="shared" si="111"/>
        <v>10</v>
      </c>
      <c r="BR303" s="16"/>
    </row>
    <row r="304" spans="1:70">
      <c r="A304" s="317"/>
      <c r="B304" s="312" t="s">
        <v>20</v>
      </c>
      <c r="C304" s="313"/>
      <c r="D304" s="211">
        <f>+入力シート①!P$2</f>
        <v>0</v>
      </c>
      <c r="E304" s="208"/>
      <c r="F304" s="209"/>
      <c r="G304" s="209"/>
      <c r="H304" s="209"/>
      <c r="I304" s="209"/>
      <c r="J304" s="209"/>
      <c r="K304" s="210"/>
      <c r="M304" s="16"/>
      <c r="N304" s="191">
        <v>0</v>
      </c>
      <c r="O304" s="191">
        <v>0</v>
      </c>
      <c r="P304" s="191">
        <v>0</v>
      </c>
      <c r="Q304" s="191">
        <v>0</v>
      </c>
      <c r="R304" s="191">
        <v>0</v>
      </c>
      <c r="S304" s="191">
        <v>0</v>
      </c>
      <c r="T304" s="191">
        <v>0</v>
      </c>
      <c r="U304" s="17">
        <v>0</v>
      </c>
      <c r="V304" s="79">
        <v>39743</v>
      </c>
      <c r="W304" s="79"/>
      <c r="X304" s="79">
        <v>39743</v>
      </c>
      <c r="Y304" s="17">
        <v>5</v>
      </c>
      <c r="Z304" s="17">
        <v>11</v>
      </c>
      <c r="AA304" s="77">
        <v>5</v>
      </c>
      <c r="AJ304">
        <v>17</v>
      </c>
      <c r="AU304">
        <v>21</v>
      </c>
      <c r="AY304">
        <v>7</v>
      </c>
      <c r="BB304">
        <v>14</v>
      </c>
      <c r="BE304">
        <v>24</v>
      </c>
      <c r="BH304">
        <v>26</v>
      </c>
      <c r="BO304">
        <v>6</v>
      </c>
      <c r="BR304" s="16"/>
    </row>
    <row r="305" spans="1:70">
      <c r="A305" s="317"/>
      <c r="B305" s="312" t="s">
        <v>62</v>
      </c>
      <c r="C305" s="313"/>
      <c r="D305" s="198">
        <f>+入力シート①!P$3</f>
        <v>46</v>
      </c>
      <c r="E305" s="208"/>
      <c r="F305" s="209"/>
      <c r="G305" s="209"/>
      <c r="H305" s="209"/>
      <c r="I305" s="209"/>
      <c r="J305" s="209"/>
      <c r="K305" s="210"/>
      <c r="M305" s="16"/>
      <c r="N305" s="17">
        <v>46</v>
      </c>
      <c r="O305" s="17">
        <v>46</v>
      </c>
      <c r="P305" s="17">
        <v>46</v>
      </c>
      <c r="Q305" s="17">
        <v>46</v>
      </c>
      <c r="R305" s="17">
        <v>46</v>
      </c>
      <c r="S305" s="17">
        <v>46</v>
      </c>
      <c r="T305" s="17">
        <v>46</v>
      </c>
      <c r="U305" s="17">
        <v>46</v>
      </c>
      <c r="V305" s="17">
        <v>46</v>
      </c>
      <c r="W305" s="17">
        <f>+$A$302</f>
        <v>46</v>
      </c>
      <c r="X305" s="17">
        <f>+$A$302</f>
        <v>46</v>
      </c>
      <c r="Y305" s="17">
        <f>+$A$302</f>
        <v>46</v>
      </c>
      <c r="Z305" s="17">
        <f t="shared" ref="Z305:BQ305" si="112">+$A$302</f>
        <v>46</v>
      </c>
      <c r="AA305" s="77">
        <f t="shared" si="112"/>
        <v>46</v>
      </c>
      <c r="AB305" s="77">
        <f t="shared" si="112"/>
        <v>46</v>
      </c>
      <c r="AC305">
        <f t="shared" si="112"/>
        <v>46</v>
      </c>
      <c r="AD305">
        <f t="shared" si="112"/>
        <v>46</v>
      </c>
      <c r="AE305">
        <f t="shared" si="112"/>
        <v>46</v>
      </c>
      <c r="AF305">
        <f t="shared" si="112"/>
        <v>46</v>
      </c>
      <c r="AG305">
        <f t="shared" si="112"/>
        <v>46</v>
      </c>
      <c r="AH305">
        <f t="shared" si="112"/>
        <v>46</v>
      </c>
      <c r="AI305">
        <f t="shared" si="112"/>
        <v>46</v>
      </c>
      <c r="AJ305">
        <f t="shared" si="112"/>
        <v>46</v>
      </c>
      <c r="AK305">
        <f t="shared" si="112"/>
        <v>46</v>
      </c>
      <c r="AL305">
        <f t="shared" si="112"/>
        <v>46</v>
      </c>
      <c r="AM305">
        <f t="shared" si="112"/>
        <v>46</v>
      </c>
      <c r="AN305">
        <f t="shared" si="112"/>
        <v>46</v>
      </c>
      <c r="AO305">
        <f t="shared" si="112"/>
        <v>46</v>
      </c>
      <c r="AP305">
        <f t="shared" si="112"/>
        <v>46</v>
      </c>
      <c r="AQ305">
        <f t="shared" si="112"/>
        <v>46</v>
      </c>
      <c r="AR305">
        <f t="shared" si="112"/>
        <v>46</v>
      </c>
      <c r="AS305">
        <f t="shared" si="112"/>
        <v>46</v>
      </c>
      <c r="AT305">
        <f t="shared" si="112"/>
        <v>46</v>
      </c>
      <c r="AU305">
        <f t="shared" si="112"/>
        <v>46</v>
      </c>
      <c r="AV305">
        <f t="shared" si="112"/>
        <v>46</v>
      </c>
      <c r="AW305">
        <f t="shared" si="112"/>
        <v>46</v>
      </c>
      <c r="AX305">
        <f t="shared" si="112"/>
        <v>46</v>
      </c>
      <c r="AY305">
        <f t="shared" si="112"/>
        <v>46</v>
      </c>
      <c r="AZ305">
        <f t="shared" si="112"/>
        <v>46</v>
      </c>
      <c r="BA305">
        <f t="shared" si="112"/>
        <v>46</v>
      </c>
      <c r="BB305">
        <f t="shared" si="112"/>
        <v>46</v>
      </c>
      <c r="BC305">
        <f t="shared" si="112"/>
        <v>46</v>
      </c>
      <c r="BD305">
        <f t="shared" si="112"/>
        <v>46</v>
      </c>
      <c r="BE305">
        <f t="shared" si="112"/>
        <v>46</v>
      </c>
      <c r="BF305">
        <f t="shared" si="112"/>
        <v>46</v>
      </c>
      <c r="BG305">
        <f t="shared" si="112"/>
        <v>46</v>
      </c>
      <c r="BH305">
        <f t="shared" si="112"/>
        <v>46</v>
      </c>
      <c r="BI305">
        <f t="shared" si="112"/>
        <v>46</v>
      </c>
      <c r="BJ305">
        <f t="shared" si="112"/>
        <v>46</v>
      </c>
      <c r="BK305">
        <f t="shared" si="112"/>
        <v>46</v>
      </c>
      <c r="BL305">
        <f t="shared" si="112"/>
        <v>46</v>
      </c>
      <c r="BM305">
        <f t="shared" si="112"/>
        <v>46</v>
      </c>
      <c r="BN305">
        <f t="shared" si="112"/>
        <v>46</v>
      </c>
      <c r="BO305">
        <f t="shared" si="112"/>
        <v>46</v>
      </c>
      <c r="BP305">
        <f t="shared" si="112"/>
        <v>46</v>
      </c>
      <c r="BQ305">
        <f t="shared" si="112"/>
        <v>46</v>
      </c>
      <c r="BR305" s="16"/>
    </row>
    <row r="306" spans="1:70" ht="16.5" thickBot="1">
      <c r="A306" s="317"/>
      <c r="B306" s="312" t="s">
        <v>21</v>
      </c>
      <c r="C306" s="313"/>
      <c r="D306" s="212">
        <f>+入力シート①!P$4</f>
        <v>0</v>
      </c>
      <c r="E306" s="213"/>
      <c r="F306" s="214"/>
      <c r="G306" s="214"/>
      <c r="H306" s="214"/>
      <c r="I306" s="214"/>
      <c r="J306" s="214"/>
      <c r="K306" s="215"/>
      <c r="M306" s="16"/>
      <c r="N306" s="166">
        <v>0</v>
      </c>
      <c r="O306" s="166">
        <v>0</v>
      </c>
      <c r="P306" s="166">
        <v>0</v>
      </c>
      <c r="Q306" s="166">
        <v>0</v>
      </c>
      <c r="R306" s="166">
        <v>0</v>
      </c>
      <c r="S306" s="166">
        <v>0</v>
      </c>
      <c r="T306" s="166">
        <v>0</v>
      </c>
      <c r="U306" s="17">
        <v>0</v>
      </c>
      <c r="V306" s="84">
        <v>0.41666666666666669</v>
      </c>
      <c r="W306" s="84"/>
      <c r="X306" s="84">
        <v>0.41666666666666669</v>
      </c>
      <c r="Y306" s="166">
        <v>0.4826388888888889</v>
      </c>
      <c r="BR306" s="16"/>
    </row>
    <row r="307" spans="1:70">
      <c r="A307" s="317"/>
      <c r="B307" s="314" t="s">
        <v>22</v>
      </c>
      <c r="C307" s="216">
        <v>0</v>
      </c>
      <c r="D307" s="198">
        <f>+入力シート①!P$5</f>
        <v>0</v>
      </c>
      <c r="E307" s="198">
        <f>+COUNT($M307:$BR307)</f>
        <v>20</v>
      </c>
      <c r="F307" s="201">
        <f>+AVERAGE($M307:$BR307)</f>
        <v>15.013</v>
      </c>
      <c r="G307" s="201">
        <f>+STDEV($M307:$BR307)</f>
        <v>12.628506224953298</v>
      </c>
      <c r="H307" s="201">
        <f>+MAX($M307:$BR307)</f>
        <v>27</v>
      </c>
      <c r="I307" s="201">
        <f>+MIN($M307:$BR307)</f>
        <v>0</v>
      </c>
      <c r="J307" s="201">
        <f>+D307-F307</f>
        <v>-15.013</v>
      </c>
      <c r="K307" s="201">
        <f>+J307/G307</f>
        <v>-1.188818355280616</v>
      </c>
      <c r="M307" s="16"/>
      <c r="N307" s="17">
        <v>0</v>
      </c>
      <c r="O307" s="17">
        <v>0</v>
      </c>
      <c r="P307" s="17">
        <v>0</v>
      </c>
      <c r="Q307" s="17">
        <v>0</v>
      </c>
      <c r="R307" s="17">
        <v>0</v>
      </c>
      <c r="S307" s="17">
        <v>0</v>
      </c>
      <c r="T307" s="17">
        <v>0</v>
      </c>
      <c r="U307" s="17">
        <v>0</v>
      </c>
      <c r="V307">
        <v>25.9</v>
      </c>
      <c r="X307">
        <v>25.9</v>
      </c>
      <c r="Y307" s="17">
        <v>27</v>
      </c>
      <c r="Z307" s="17">
        <v>24.9</v>
      </c>
      <c r="AA307" s="77">
        <v>26.6</v>
      </c>
      <c r="AJ307">
        <v>25.76</v>
      </c>
      <c r="AU307">
        <v>25.3</v>
      </c>
      <c r="AY307">
        <v>24.7</v>
      </c>
      <c r="BB307">
        <v>24.9</v>
      </c>
      <c r="BE307">
        <v>24.7</v>
      </c>
      <c r="BH307">
        <v>21.5</v>
      </c>
      <c r="BO307">
        <v>23.1</v>
      </c>
      <c r="BR307" s="16"/>
    </row>
    <row r="308" spans="1:70">
      <c r="A308" s="317"/>
      <c r="B308" s="314"/>
      <c r="C308" s="216">
        <v>10</v>
      </c>
      <c r="D308" s="198">
        <f>+入力シート①!P$6</f>
        <v>0</v>
      </c>
      <c r="E308" s="198">
        <f t="shared" ref="E308:E322" si="113">+COUNT($M308:$BR308)</f>
        <v>20</v>
      </c>
      <c r="F308" s="201">
        <f t="shared" ref="F308:F322" si="114">+AVERAGE($M308:$BR308)</f>
        <v>14.909675000000002</v>
      </c>
      <c r="G308" s="201">
        <f t="shared" ref="G308:G322" si="115">+STDEV($M308:$BR308)</f>
        <v>12.551840726358359</v>
      </c>
      <c r="H308" s="201">
        <f t="shared" ref="H308:H322" si="116">+MAX($M308:$BR308)</f>
        <v>26.911899999999999</v>
      </c>
      <c r="I308" s="201">
        <f t="shared" ref="I308:I322" si="117">+MIN($M308:$BR308)</f>
        <v>0</v>
      </c>
      <c r="J308" s="201">
        <f t="shared" ref="J308:J319" si="118">+D308-F308</f>
        <v>-14.909675000000002</v>
      </c>
      <c r="K308" s="201">
        <f t="shared" ref="K308:K319" si="119">+J308/G308</f>
        <v>-1.1878476890397667</v>
      </c>
      <c r="M308" s="16"/>
      <c r="N308" s="17">
        <v>0</v>
      </c>
      <c r="O308" s="17">
        <v>0</v>
      </c>
      <c r="P308" s="17">
        <v>0</v>
      </c>
      <c r="Q308" s="17">
        <v>0</v>
      </c>
      <c r="R308" s="17">
        <v>0</v>
      </c>
      <c r="S308" s="17">
        <v>0</v>
      </c>
      <c r="T308" s="17">
        <v>0</v>
      </c>
      <c r="U308" s="17">
        <v>0</v>
      </c>
      <c r="V308">
        <v>25.880800000000001</v>
      </c>
      <c r="X308">
        <v>25.880800000000001</v>
      </c>
      <c r="Y308" s="17">
        <v>26.911899999999999</v>
      </c>
      <c r="Z308" s="17">
        <v>25.02</v>
      </c>
      <c r="AA308" s="77">
        <v>26.66</v>
      </c>
      <c r="AJ308">
        <v>25.55</v>
      </c>
      <c r="AU308">
        <v>24.87</v>
      </c>
      <c r="AY308">
        <v>24.92</v>
      </c>
      <c r="BB308">
        <v>24.63</v>
      </c>
      <c r="BE308">
        <v>24.31</v>
      </c>
      <c r="BH308">
        <v>21.58</v>
      </c>
      <c r="BO308">
        <v>21.98</v>
      </c>
      <c r="BR308" s="16"/>
    </row>
    <row r="309" spans="1:70">
      <c r="A309" s="317"/>
      <c r="B309" s="314"/>
      <c r="C309" s="216">
        <v>20</v>
      </c>
      <c r="D309" s="198">
        <f>+入力シート①!P$7</f>
        <v>0</v>
      </c>
      <c r="E309" s="198">
        <f t="shared" si="113"/>
        <v>20</v>
      </c>
      <c r="F309" s="201">
        <f t="shared" si="114"/>
        <v>14.73922</v>
      </c>
      <c r="G309" s="201">
        <f t="shared" si="115"/>
        <v>12.440924266544458</v>
      </c>
      <c r="H309" s="201">
        <f t="shared" si="116"/>
        <v>26.62</v>
      </c>
      <c r="I309" s="201">
        <f t="shared" si="117"/>
        <v>0</v>
      </c>
      <c r="J309" s="201">
        <f t="shared" si="118"/>
        <v>-14.73922</v>
      </c>
      <c r="K309" s="201">
        <f t="shared" si="119"/>
        <v>-1.1847367353272946</v>
      </c>
      <c r="M309" s="16"/>
      <c r="N309" s="17">
        <v>0</v>
      </c>
      <c r="O309" s="17">
        <v>0</v>
      </c>
      <c r="P309" s="17">
        <v>0</v>
      </c>
      <c r="Q309" s="17">
        <v>0</v>
      </c>
      <c r="R309" s="17">
        <v>0</v>
      </c>
      <c r="S309" s="17">
        <v>0</v>
      </c>
      <c r="T309" s="17">
        <v>0</v>
      </c>
      <c r="U309" s="17">
        <v>0</v>
      </c>
      <c r="V309">
        <v>25.877199999999998</v>
      </c>
      <c r="X309">
        <v>25.877199999999998</v>
      </c>
      <c r="Y309" s="17">
        <v>26.62</v>
      </c>
      <c r="Z309" s="17">
        <v>24.77</v>
      </c>
      <c r="AA309" s="77">
        <v>26.53</v>
      </c>
      <c r="AJ309">
        <v>25.55</v>
      </c>
      <c r="AU309">
        <v>24.75</v>
      </c>
      <c r="AY309">
        <v>24.92</v>
      </c>
      <c r="BB309">
        <v>24.47</v>
      </c>
      <c r="BE309">
        <v>24.2</v>
      </c>
      <c r="BH309">
        <v>20.48</v>
      </c>
      <c r="BO309">
        <v>20.74</v>
      </c>
      <c r="BR309" s="16"/>
    </row>
    <row r="310" spans="1:70">
      <c r="A310" s="317"/>
      <c r="B310" s="314"/>
      <c r="C310" s="216">
        <v>30</v>
      </c>
      <c r="D310" s="198">
        <f>+入力シート①!P$8</f>
        <v>0</v>
      </c>
      <c r="E310" s="198">
        <f t="shared" si="113"/>
        <v>20</v>
      </c>
      <c r="F310" s="201">
        <f t="shared" si="114"/>
        <v>14.521445000000003</v>
      </c>
      <c r="G310" s="201">
        <f t="shared" si="115"/>
        <v>12.293292240827707</v>
      </c>
      <c r="H310" s="201">
        <f t="shared" si="116"/>
        <v>26.36</v>
      </c>
      <c r="I310" s="201">
        <f t="shared" si="117"/>
        <v>0</v>
      </c>
      <c r="J310" s="201">
        <f t="shared" si="118"/>
        <v>-14.521445000000003</v>
      </c>
      <c r="K310" s="201">
        <f t="shared" si="119"/>
        <v>-1.1812494745526585</v>
      </c>
      <c r="M310" s="16"/>
      <c r="N310" s="17">
        <v>0</v>
      </c>
      <c r="O310" s="17">
        <v>0</v>
      </c>
      <c r="P310" s="17">
        <v>0</v>
      </c>
      <c r="Q310" s="17">
        <v>0</v>
      </c>
      <c r="R310" s="17">
        <v>0</v>
      </c>
      <c r="S310" s="17">
        <v>0</v>
      </c>
      <c r="T310" s="17">
        <v>0</v>
      </c>
      <c r="U310" s="17">
        <v>0</v>
      </c>
      <c r="V310">
        <v>25.485600000000002</v>
      </c>
      <c r="X310">
        <v>25.485600000000002</v>
      </c>
      <c r="Y310" s="17">
        <v>26.1877</v>
      </c>
      <c r="Z310" s="17">
        <v>24.51</v>
      </c>
      <c r="AA310" s="77">
        <v>26.36</v>
      </c>
      <c r="AJ310">
        <v>25.54</v>
      </c>
      <c r="AU310">
        <v>24.65</v>
      </c>
      <c r="AY310">
        <v>24.84</v>
      </c>
      <c r="BB310">
        <v>24.13</v>
      </c>
      <c r="BE310">
        <v>24.19</v>
      </c>
      <c r="BH310">
        <v>18.63</v>
      </c>
      <c r="BO310">
        <v>20.420000000000002</v>
      </c>
      <c r="BR310" s="16"/>
    </row>
    <row r="311" spans="1:70">
      <c r="A311" s="317"/>
      <c r="B311" s="314"/>
      <c r="C311" s="216">
        <v>50</v>
      </c>
      <c r="D311" s="198">
        <f>+入力シート①!P$9</f>
        <v>0</v>
      </c>
      <c r="E311" s="198">
        <f t="shared" si="113"/>
        <v>20</v>
      </c>
      <c r="F311" s="201">
        <f t="shared" si="114"/>
        <v>14.058689999999999</v>
      </c>
      <c r="G311" s="201">
        <f t="shared" si="115"/>
        <v>11.928281027872153</v>
      </c>
      <c r="H311" s="201">
        <f t="shared" si="116"/>
        <v>26.17</v>
      </c>
      <c r="I311" s="201">
        <f t="shared" si="117"/>
        <v>0</v>
      </c>
      <c r="J311" s="201">
        <f t="shared" si="118"/>
        <v>-14.058689999999999</v>
      </c>
      <c r="K311" s="201">
        <f t="shared" si="119"/>
        <v>-1.1786015073881841</v>
      </c>
      <c r="M311" s="16"/>
      <c r="N311" s="17">
        <v>0</v>
      </c>
      <c r="O311" s="17">
        <v>0</v>
      </c>
      <c r="P311" s="17">
        <v>0</v>
      </c>
      <c r="Q311" s="17">
        <v>0</v>
      </c>
      <c r="R311" s="17">
        <v>0</v>
      </c>
      <c r="S311" s="17">
        <v>0</v>
      </c>
      <c r="T311" s="17">
        <v>0</v>
      </c>
      <c r="U311" s="17">
        <v>0</v>
      </c>
      <c r="V311">
        <v>23.309000000000001</v>
      </c>
      <c r="X311">
        <v>23.309000000000001</v>
      </c>
      <c r="Y311" s="17">
        <v>25.925799999999999</v>
      </c>
      <c r="Z311" s="17">
        <v>24.47</v>
      </c>
      <c r="AA311" s="77">
        <v>26.17</v>
      </c>
      <c r="AJ311">
        <v>25.43</v>
      </c>
      <c r="AU311">
        <v>24.2</v>
      </c>
      <c r="AY311">
        <v>23.15</v>
      </c>
      <c r="BB311">
        <v>23.75</v>
      </c>
      <c r="BE311">
        <v>24.12</v>
      </c>
      <c r="BH311">
        <v>17.510000000000002</v>
      </c>
      <c r="BO311">
        <v>19.829999999999998</v>
      </c>
      <c r="BR311" s="16"/>
    </row>
    <row r="312" spans="1:70">
      <c r="A312" s="317"/>
      <c r="B312" s="314"/>
      <c r="C312" s="216">
        <v>75</v>
      </c>
      <c r="D312" s="198">
        <f>+入力シート①!P$10</f>
        <v>0</v>
      </c>
      <c r="E312" s="198">
        <f t="shared" si="113"/>
        <v>20</v>
      </c>
      <c r="F312" s="201">
        <f t="shared" si="114"/>
        <v>13.440035</v>
      </c>
      <c r="G312" s="201">
        <f t="shared" si="115"/>
        <v>11.420862519888075</v>
      </c>
      <c r="H312" s="201">
        <f t="shared" si="116"/>
        <v>25.4527</v>
      </c>
      <c r="I312" s="201">
        <f t="shared" si="117"/>
        <v>0</v>
      </c>
      <c r="J312" s="201">
        <f t="shared" si="118"/>
        <v>-13.440035</v>
      </c>
      <c r="K312" s="201">
        <f t="shared" si="119"/>
        <v>-1.1767968467001311</v>
      </c>
      <c r="M312" s="16"/>
      <c r="N312" s="17">
        <v>0</v>
      </c>
      <c r="O312" s="17">
        <v>0</v>
      </c>
      <c r="P312" s="17">
        <v>0</v>
      </c>
      <c r="Q312" s="17">
        <v>0</v>
      </c>
      <c r="R312" s="17">
        <v>0</v>
      </c>
      <c r="S312" s="17">
        <v>0</v>
      </c>
      <c r="T312" s="17">
        <v>0</v>
      </c>
      <c r="U312" s="17">
        <v>0</v>
      </c>
      <c r="V312">
        <v>21.114000000000001</v>
      </c>
      <c r="X312">
        <v>21.114000000000001</v>
      </c>
      <c r="Y312" s="17">
        <v>25.4527</v>
      </c>
      <c r="Z312" s="17">
        <v>23.99</v>
      </c>
      <c r="AA312" s="77">
        <v>23.16</v>
      </c>
      <c r="AJ312">
        <v>25.14</v>
      </c>
      <c r="AU312">
        <v>23.58</v>
      </c>
      <c r="AY312">
        <v>21.44</v>
      </c>
      <c r="BB312">
        <v>23.69</v>
      </c>
      <c r="BE312">
        <v>24.13</v>
      </c>
      <c r="BH312">
        <v>17.36</v>
      </c>
      <c r="BO312">
        <v>18.63</v>
      </c>
      <c r="BR312" s="16"/>
    </row>
    <row r="313" spans="1:70">
      <c r="A313" s="317"/>
      <c r="B313" s="314"/>
      <c r="C313" s="216">
        <v>100</v>
      </c>
      <c r="D313" s="198">
        <f>+入力シート①!P$11</f>
        <v>0</v>
      </c>
      <c r="E313" s="198">
        <f t="shared" si="113"/>
        <v>20</v>
      </c>
      <c r="F313" s="201">
        <f t="shared" si="114"/>
        <v>12.551055</v>
      </c>
      <c r="G313" s="201">
        <f t="shared" si="115"/>
        <v>10.777910883814517</v>
      </c>
      <c r="H313" s="201">
        <f t="shared" si="116"/>
        <v>24.66</v>
      </c>
      <c r="I313" s="201">
        <f t="shared" si="117"/>
        <v>0</v>
      </c>
      <c r="J313" s="201">
        <f t="shared" si="118"/>
        <v>-12.551055</v>
      </c>
      <c r="K313" s="201">
        <f t="shared" si="119"/>
        <v>-1.1645164944579622</v>
      </c>
      <c r="M313" s="16"/>
      <c r="N313" s="17">
        <v>0</v>
      </c>
      <c r="O313" s="17">
        <v>0</v>
      </c>
      <c r="P313" s="17">
        <v>0</v>
      </c>
      <c r="Q313" s="17">
        <v>0</v>
      </c>
      <c r="R313" s="17">
        <v>0</v>
      </c>
      <c r="S313" s="17">
        <v>0</v>
      </c>
      <c r="T313" s="17">
        <v>0</v>
      </c>
      <c r="U313" s="17">
        <v>0</v>
      </c>
      <c r="V313">
        <v>19.471299999999999</v>
      </c>
      <c r="X313">
        <v>19.471299999999999</v>
      </c>
      <c r="Y313" s="17">
        <v>24.638500000000001</v>
      </c>
      <c r="Z313" s="17">
        <v>23.18</v>
      </c>
      <c r="AA313" s="77">
        <v>20.16</v>
      </c>
      <c r="AJ313">
        <v>24.66</v>
      </c>
      <c r="AU313">
        <v>23.07</v>
      </c>
      <c r="AY313">
        <v>19.87</v>
      </c>
      <c r="BB313">
        <v>20.88</v>
      </c>
      <c r="BE313">
        <v>23.95</v>
      </c>
      <c r="BH313">
        <v>14.74</v>
      </c>
      <c r="BO313">
        <v>16.93</v>
      </c>
      <c r="BR313" s="16"/>
    </row>
    <row r="314" spans="1:70">
      <c r="A314" s="317"/>
      <c r="B314" s="314"/>
      <c r="C314" s="216">
        <v>150</v>
      </c>
      <c r="D314" s="198">
        <f>+入力シート①!P$12</f>
        <v>0</v>
      </c>
      <c r="E314" s="198">
        <f t="shared" si="113"/>
        <v>20</v>
      </c>
      <c r="F314" s="201">
        <f t="shared" si="114"/>
        <v>11.176310000000001</v>
      </c>
      <c r="G314" s="201">
        <f t="shared" si="115"/>
        <v>9.6655366701492564</v>
      </c>
      <c r="H314" s="201">
        <f t="shared" si="116"/>
        <v>23.59</v>
      </c>
      <c r="I314" s="201">
        <f t="shared" si="117"/>
        <v>0</v>
      </c>
      <c r="J314" s="201">
        <f t="shared" si="118"/>
        <v>-11.176310000000001</v>
      </c>
      <c r="K314" s="201">
        <f t="shared" si="119"/>
        <v>-1.1563051676702618</v>
      </c>
      <c r="M314" s="16"/>
      <c r="N314" s="17">
        <v>0</v>
      </c>
      <c r="O314" s="17">
        <v>0</v>
      </c>
      <c r="P314" s="17">
        <v>0</v>
      </c>
      <c r="Q314" s="17">
        <v>0</v>
      </c>
      <c r="R314" s="17">
        <v>0</v>
      </c>
      <c r="S314" s="17">
        <v>0</v>
      </c>
      <c r="T314" s="17">
        <v>0</v>
      </c>
      <c r="U314" s="17">
        <v>0</v>
      </c>
      <c r="V314">
        <v>17.300999999999998</v>
      </c>
      <c r="X314">
        <v>17.300999999999998</v>
      </c>
      <c r="Y314" s="17">
        <v>20.7742</v>
      </c>
      <c r="Z314" s="17">
        <v>21.16</v>
      </c>
      <c r="AA314" s="77">
        <v>18.440000000000001</v>
      </c>
      <c r="AJ314">
        <v>23.59</v>
      </c>
      <c r="AU314">
        <v>19.03</v>
      </c>
      <c r="AY314">
        <v>18.43</v>
      </c>
      <c r="BB314">
        <v>18.57</v>
      </c>
      <c r="BE314">
        <v>22.3</v>
      </c>
      <c r="BH314">
        <v>12.98</v>
      </c>
      <c r="BO314">
        <v>13.65</v>
      </c>
      <c r="BR314" s="16"/>
    </row>
    <row r="315" spans="1:70">
      <c r="A315" s="317"/>
      <c r="B315" s="314"/>
      <c r="C315" s="216">
        <v>200</v>
      </c>
      <c r="D315" s="198">
        <f>+入力シート①!P$13</f>
        <v>0</v>
      </c>
      <c r="E315" s="198">
        <f t="shared" si="113"/>
        <v>18</v>
      </c>
      <c r="F315" s="201">
        <f t="shared" si="114"/>
        <v>7.6661111111111104</v>
      </c>
      <c r="G315" s="201">
        <f t="shared" si="115"/>
        <v>8.3071076150549885</v>
      </c>
      <c r="H315" s="201">
        <f t="shared" si="116"/>
        <v>21.09</v>
      </c>
      <c r="I315" s="201">
        <f t="shared" si="117"/>
        <v>0</v>
      </c>
      <c r="J315" s="201">
        <f t="shared" si="118"/>
        <v>-7.6661111111111104</v>
      </c>
      <c r="K315" s="201">
        <f t="shared" si="119"/>
        <v>-0.92283758274875372</v>
      </c>
      <c r="M315" s="16"/>
      <c r="N315" s="17">
        <v>0</v>
      </c>
      <c r="O315" s="17">
        <v>0</v>
      </c>
      <c r="P315" s="17">
        <v>0</v>
      </c>
      <c r="Q315" s="17">
        <v>0</v>
      </c>
      <c r="R315" s="17">
        <v>0</v>
      </c>
      <c r="S315" s="17">
        <v>0</v>
      </c>
      <c r="T315" s="17">
        <v>0</v>
      </c>
      <c r="U315" s="17">
        <v>0</v>
      </c>
      <c r="V315">
        <v>0</v>
      </c>
      <c r="Z315" s="17">
        <v>13.65</v>
      </c>
      <c r="AA315" s="77">
        <v>17.71</v>
      </c>
      <c r="AJ315">
        <v>21.09</v>
      </c>
      <c r="AU315">
        <v>15.42</v>
      </c>
      <c r="AY315">
        <v>13.14</v>
      </c>
      <c r="BB315">
        <v>13.52</v>
      </c>
      <c r="BE315">
        <v>20.97</v>
      </c>
      <c r="BH315">
        <v>10.82</v>
      </c>
      <c r="BO315">
        <v>11.67</v>
      </c>
      <c r="BR315" s="16"/>
    </row>
    <row r="316" spans="1:70">
      <c r="A316" s="317"/>
      <c r="B316" s="314"/>
      <c r="C316" s="216">
        <v>300</v>
      </c>
      <c r="D316" s="198">
        <f>+入力シート①!P$14</f>
        <v>0</v>
      </c>
      <c r="E316" s="198">
        <f t="shared" si="113"/>
        <v>10</v>
      </c>
      <c r="F316" s="201">
        <f t="shared" si="114"/>
        <v>1.7079999999999997</v>
      </c>
      <c r="G316" s="201">
        <f t="shared" si="115"/>
        <v>5.4011702435675915</v>
      </c>
      <c r="H316" s="201">
        <f t="shared" si="116"/>
        <v>17.079999999999998</v>
      </c>
      <c r="I316" s="201">
        <f t="shared" si="117"/>
        <v>0</v>
      </c>
      <c r="J316" s="201">
        <f t="shared" si="118"/>
        <v>-1.7079999999999997</v>
      </c>
      <c r="K316" s="201">
        <f t="shared" si="119"/>
        <v>-0.31622776601683789</v>
      </c>
      <c r="M316" s="16"/>
      <c r="N316" s="17">
        <v>0</v>
      </c>
      <c r="O316" s="17">
        <v>0</v>
      </c>
      <c r="P316" s="17">
        <v>0</v>
      </c>
      <c r="Q316" s="17">
        <v>0</v>
      </c>
      <c r="R316" s="17">
        <v>0</v>
      </c>
      <c r="S316" s="17">
        <v>0</v>
      </c>
      <c r="T316" s="17">
        <v>0</v>
      </c>
      <c r="U316" s="17">
        <v>0</v>
      </c>
      <c r="V316">
        <v>0</v>
      </c>
      <c r="AJ316">
        <v>17.079999999999998</v>
      </c>
      <c r="BR316" s="16"/>
    </row>
    <row r="317" spans="1:70">
      <c r="A317" s="317"/>
      <c r="B317" s="314"/>
      <c r="C317" s="216">
        <v>400</v>
      </c>
      <c r="D317" s="198">
        <f>+入力シート①!P$15</f>
        <v>0</v>
      </c>
      <c r="E317" s="198">
        <f t="shared" si="113"/>
        <v>9</v>
      </c>
      <c r="F317" s="201">
        <f t="shared" si="114"/>
        <v>0</v>
      </c>
      <c r="G317" s="201">
        <f t="shared" si="115"/>
        <v>0</v>
      </c>
      <c r="H317" s="201">
        <f t="shared" si="116"/>
        <v>0</v>
      </c>
      <c r="I317" s="201">
        <f t="shared" si="117"/>
        <v>0</v>
      </c>
      <c r="J317" s="201">
        <f t="shared" si="118"/>
        <v>0</v>
      </c>
      <c r="K317" s="201" t="e">
        <f t="shared" si="119"/>
        <v>#DIV/0!</v>
      </c>
      <c r="M317" s="16"/>
      <c r="N317" s="17">
        <v>0</v>
      </c>
      <c r="O317" s="17">
        <v>0</v>
      </c>
      <c r="P317" s="17">
        <v>0</v>
      </c>
      <c r="Q317" s="17">
        <v>0</v>
      </c>
      <c r="R317" s="17">
        <v>0</v>
      </c>
      <c r="S317" s="17">
        <v>0</v>
      </c>
      <c r="T317" s="17">
        <v>0</v>
      </c>
      <c r="U317" s="17">
        <v>0</v>
      </c>
      <c r="V317">
        <v>0</v>
      </c>
      <c r="BR317" s="16"/>
    </row>
    <row r="318" spans="1:70">
      <c r="A318" s="317"/>
      <c r="B318" s="314"/>
      <c r="C318" s="216">
        <v>500</v>
      </c>
      <c r="D318" s="198">
        <f>+入力シート①!P$16</f>
        <v>0</v>
      </c>
      <c r="E318" s="198">
        <f t="shared" si="113"/>
        <v>9</v>
      </c>
      <c r="F318" s="201">
        <f t="shared" si="114"/>
        <v>0</v>
      </c>
      <c r="G318" s="201">
        <f t="shared" si="115"/>
        <v>0</v>
      </c>
      <c r="H318" s="201">
        <f t="shared" si="116"/>
        <v>0</v>
      </c>
      <c r="I318" s="201">
        <f t="shared" si="117"/>
        <v>0</v>
      </c>
      <c r="J318" s="201">
        <f t="shared" si="118"/>
        <v>0</v>
      </c>
      <c r="K318" s="201" t="e">
        <f t="shared" si="119"/>
        <v>#DIV/0!</v>
      </c>
      <c r="M318" s="16"/>
      <c r="N318" s="17">
        <v>0</v>
      </c>
      <c r="O318" s="17">
        <v>0</v>
      </c>
      <c r="P318" s="17">
        <v>0</v>
      </c>
      <c r="Q318" s="17">
        <v>0</v>
      </c>
      <c r="R318" s="17">
        <v>0</v>
      </c>
      <c r="S318" s="17">
        <v>0</v>
      </c>
      <c r="T318" s="17">
        <v>0</v>
      </c>
      <c r="U318" s="17">
        <v>0</v>
      </c>
      <c r="V318">
        <v>0</v>
      </c>
      <c r="BR318" s="16"/>
    </row>
    <row r="319" spans="1:70">
      <c r="A319" s="317"/>
      <c r="B319" s="314"/>
      <c r="C319" s="216">
        <v>600</v>
      </c>
      <c r="D319" s="198">
        <f>+入力シート①!P$17</f>
        <v>0</v>
      </c>
      <c r="E319" s="198">
        <f t="shared" si="113"/>
        <v>9</v>
      </c>
      <c r="F319" s="201">
        <f t="shared" si="114"/>
        <v>0</v>
      </c>
      <c r="G319" s="201">
        <f t="shared" si="115"/>
        <v>0</v>
      </c>
      <c r="H319" s="201">
        <f t="shared" si="116"/>
        <v>0</v>
      </c>
      <c r="I319" s="201">
        <f t="shared" si="117"/>
        <v>0</v>
      </c>
      <c r="J319" s="201">
        <f t="shared" si="118"/>
        <v>0</v>
      </c>
      <c r="K319" s="201" t="e">
        <f t="shared" si="119"/>
        <v>#DIV/0!</v>
      </c>
      <c r="M319" s="16"/>
      <c r="N319" s="17">
        <v>0</v>
      </c>
      <c r="O319" s="17">
        <v>0</v>
      </c>
      <c r="P319" s="17">
        <v>0</v>
      </c>
      <c r="Q319" s="17">
        <v>0</v>
      </c>
      <c r="R319" s="17">
        <v>0</v>
      </c>
      <c r="S319" s="17">
        <v>0</v>
      </c>
      <c r="T319" s="17">
        <v>0</v>
      </c>
      <c r="U319" s="17">
        <v>0</v>
      </c>
      <c r="V319">
        <v>0</v>
      </c>
      <c r="BR319" s="16"/>
    </row>
    <row r="320" spans="1:70">
      <c r="A320" s="317"/>
      <c r="B320" s="217"/>
      <c r="C320" s="217"/>
      <c r="D320" s="218"/>
      <c r="E320" s="218"/>
      <c r="F320" s="219"/>
      <c r="G320" s="219"/>
      <c r="H320" s="219"/>
      <c r="I320" s="219"/>
      <c r="J320" s="219"/>
      <c r="K320" s="219"/>
      <c r="L320" s="18"/>
      <c r="M320" s="16"/>
      <c r="V320" s="18"/>
      <c r="W320" s="18"/>
      <c r="X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c r="AY320" s="18"/>
      <c r="AZ320" s="18"/>
      <c r="BA320" s="18"/>
      <c r="BB320" s="18"/>
      <c r="BC320" s="18"/>
      <c r="BD320" s="18"/>
      <c r="BE320" s="18"/>
      <c r="BF320" s="18"/>
      <c r="BG320" s="18"/>
      <c r="BH320" s="18"/>
      <c r="BI320" s="18"/>
      <c r="BJ320" s="18"/>
      <c r="BK320" s="18"/>
      <c r="BL320" s="18"/>
      <c r="BM320" s="18"/>
      <c r="BN320" s="18"/>
      <c r="BO320" s="18"/>
      <c r="BP320" s="18"/>
      <c r="BQ320" s="18"/>
      <c r="BR320" s="16"/>
    </row>
    <row r="321" spans="1:70">
      <c r="A321" s="317"/>
      <c r="B321" s="315" t="s">
        <v>25</v>
      </c>
      <c r="C321" s="220" t="s">
        <v>23</v>
      </c>
      <c r="D321" s="198">
        <f>+入力シート①!P$19</f>
        <v>0</v>
      </c>
      <c r="E321" s="198">
        <f t="shared" si="113"/>
        <v>19</v>
      </c>
      <c r="F321" s="201">
        <f t="shared" si="114"/>
        <v>117.36842105263158</v>
      </c>
      <c r="G321" s="201">
        <f t="shared" si="115"/>
        <v>120.58294080853679</v>
      </c>
      <c r="H321" s="201">
        <f t="shared" si="116"/>
        <v>314</v>
      </c>
      <c r="I321" s="201">
        <f t="shared" si="117"/>
        <v>0</v>
      </c>
      <c r="J321" s="201">
        <f>+D321-F321</f>
        <v>-117.36842105263158</v>
      </c>
      <c r="K321" s="201">
        <f>+J321/G321</f>
        <v>-0.97334183646251193</v>
      </c>
      <c r="M321" s="16"/>
      <c r="N321" s="17">
        <v>0</v>
      </c>
      <c r="O321" s="17">
        <v>0</v>
      </c>
      <c r="P321" s="17">
        <v>0</v>
      </c>
      <c r="Q321" s="17">
        <v>0</v>
      </c>
      <c r="R321" s="17">
        <v>0</v>
      </c>
      <c r="S321" s="17">
        <v>0</v>
      </c>
      <c r="T321" s="17">
        <v>0</v>
      </c>
      <c r="U321" s="17">
        <v>0</v>
      </c>
      <c r="V321">
        <v>314</v>
      </c>
      <c r="X321">
        <v>314</v>
      </c>
      <c r="Y321" s="17">
        <v>114</v>
      </c>
      <c r="Z321" s="17">
        <v>243</v>
      </c>
      <c r="AA321" s="77">
        <v>145</v>
      </c>
      <c r="AJ321">
        <v>90</v>
      </c>
      <c r="AU321">
        <v>112</v>
      </c>
      <c r="AY321">
        <v>165</v>
      </c>
      <c r="BB321">
        <v>226</v>
      </c>
      <c r="BE321">
        <v>200</v>
      </c>
      <c r="BH321">
        <v>307</v>
      </c>
      <c r="BR321" s="16"/>
    </row>
    <row r="322" spans="1:70">
      <c r="A322" s="317"/>
      <c r="B322" s="316"/>
      <c r="C322" s="221" t="s">
        <v>24</v>
      </c>
      <c r="D322" s="198">
        <f>+入力シート①!P$20</f>
        <v>0</v>
      </c>
      <c r="E322" s="198">
        <f t="shared" si="113"/>
        <v>19</v>
      </c>
      <c r="F322" s="201">
        <f t="shared" si="114"/>
        <v>0.85789473684210515</v>
      </c>
      <c r="G322" s="201">
        <f t="shared" si="115"/>
        <v>1.0001754232098403</v>
      </c>
      <c r="H322" s="201">
        <f t="shared" si="116"/>
        <v>3.3</v>
      </c>
      <c r="I322" s="201">
        <f t="shared" si="117"/>
        <v>0</v>
      </c>
      <c r="J322" s="201">
        <f>+D322-F322</f>
        <v>-0.85789473684210515</v>
      </c>
      <c r="K322" s="201">
        <f>+J322/G322</f>
        <v>-0.8577442685892871</v>
      </c>
      <c r="M322" s="16"/>
      <c r="N322" s="17">
        <v>0</v>
      </c>
      <c r="O322" s="17">
        <v>0</v>
      </c>
      <c r="P322" s="17">
        <v>0</v>
      </c>
      <c r="Q322" s="17">
        <v>0</v>
      </c>
      <c r="R322" s="17">
        <v>0</v>
      </c>
      <c r="S322" s="17">
        <v>0</v>
      </c>
      <c r="T322" s="17">
        <v>0</v>
      </c>
      <c r="U322" s="17">
        <v>0</v>
      </c>
      <c r="V322">
        <v>1.2</v>
      </c>
      <c r="X322">
        <v>1.2</v>
      </c>
      <c r="Y322" s="17">
        <v>2.4</v>
      </c>
      <c r="Z322" s="17">
        <v>0.3</v>
      </c>
      <c r="AA322" s="77">
        <v>0.6</v>
      </c>
      <c r="AJ322">
        <v>0.6</v>
      </c>
      <c r="AU322">
        <v>1.7</v>
      </c>
      <c r="AY322">
        <v>1.4</v>
      </c>
      <c r="BB322">
        <v>2.2000000000000002</v>
      </c>
      <c r="BE322">
        <v>3.3</v>
      </c>
      <c r="BH322">
        <v>1.4</v>
      </c>
      <c r="BR322" s="16"/>
    </row>
    <row r="323" spans="1:70" ht="0.95" customHeight="1">
      <c r="M323" s="16"/>
      <c r="BR323" s="16"/>
    </row>
    <row r="324" spans="1:70" ht="0.95" customHeight="1">
      <c r="M324" s="16"/>
      <c r="BR324" s="16"/>
    </row>
    <row r="325" spans="1:70" ht="0.95" customHeight="1">
      <c r="M325" s="16"/>
      <c r="BR325" s="16"/>
    </row>
    <row r="326" spans="1:70" ht="0.95" customHeight="1">
      <c r="M326" s="16"/>
      <c r="BR326" s="16"/>
    </row>
    <row r="327" spans="1:70" ht="0.95" customHeight="1">
      <c r="M327" s="16"/>
      <c r="BR327" s="16"/>
    </row>
    <row r="328" spans="1:70" ht="0.95" customHeight="1">
      <c r="M328" s="16"/>
      <c r="BR328" s="16"/>
    </row>
    <row r="329" spans="1:70" ht="0.95" customHeight="1">
      <c r="M329" s="16"/>
      <c r="BR329" s="16"/>
    </row>
    <row r="330" spans="1:70" ht="0.95" customHeight="1">
      <c r="M330" s="16"/>
      <c r="BR330" s="16"/>
    </row>
    <row r="331" spans="1:70" ht="16.5" thickBot="1">
      <c r="D331" s="199" t="s">
        <v>26</v>
      </c>
      <c r="E331" s="199" t="s">
        <v>3</v>
      </c>
      <c r="F331" s="200" t="s">
        <v>4</v>
      </c>
      <c r="G331" s="200" t="s">
        <v>8</v>
      </c>
      <c r="H331" s="200" t="s">
        <v>5</v>
      </c>
      <c r="I331" s="200" t="s">
        <v>6</v>
      </c>
      <c r="J331" s="200" t="s">
        <v>7</v>
      </c>
      <c r="K331" s="201" t="s">
        <v>61</v>
      </c>
      <c r="M331" s="16"/>
      <c r="N331" s="17" t="s">
        <v>26</v>
      </c>
      <c r="O331" s="17" t="s">
        <v>26</v>
      </c>
      <c r="P331" s="17" t="s">
        <v>26</v>
      </c>
      <c r="Q331" s="17" t="s">
        <v>26</v>
      </c>
      <c r="R331" s="17" t="s">
        <v>26</v>
      </c>
      <c r="S331" s="17" t="s">
        <v>111</v>
      </c>
      <c r="T331" s="17" t="s">
        <v>111</v>
      </c>
      <c r="V331" s="170" t="s">
        <v>111</v>
      </c>
      <c r="W331" s="170"/>
      <c r="X331" s="170"/>
      <c r="Y331" s="170"/>
      <c r="Z331" s="170"/>
      <c r="AA331" s="78"/>
      <c r="AB331" s="78"/>
      <c r="AC331" s="1"/>
      <c r="AD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6"/>
    </row>
    <row r="332" spans="1:70">
      <c r="A332" s="317">
        <v>56</v>
      </c>
      <c r="B332" s="312" t="s">
        <v>18</v>
      </c>
      <c r="C332" s="313"/>
      <c r="D332" s="203">
        <f>+入力シート①!Q$2</f>
        <v>0</v>
      </c>
      <c r="E332" s="204"/>
      <c r="F332" s="205"/>
      <c r="G332" s="205"/>
      <c r="H332" s="205"/>
      <c r="I332" s="205"/>
      <c r="J332" s="205"/>
      <c r="K332" s="206"/>
      <c r="M332" s="16"/>
      <c r="N332" s="189">
        <v>0</v>
      </c>
      <c r="O332" s="189">
        <v>0</v>
      </c>
      <c r="P332" s="189">
        <v>0</v>
      </c>
      <c r="Q332" s="189">
        <v>0</v>
      </c>
      <c r="R332" s="189">
        <v>0</v>
      </c>
      <c r="S332" s="189">
        <v>0</v>
      </c>
      <c r="T332" s="189">
        <v>0</v>
      </c>
      <c r="U332" s="17">
        <v>2011</v>
      </c>
      <c r="V332" s="189">
        <v>40455</v>
      </c>
      <c r="W332" s="17">
        <f t="shared" ref="W332:BE332" si="120">+W$1</f>
        <v>2009</v>
      </c>
      <c r="X332" s="17">
        <f t="shared" si="120"/>
        <v>2008</v>
      </c>
      <c r="Y332" s="17">
        <f t="shared" si="120"/>
        <v>2007</v>
      </c>
      <c r="Z332" s="17">
        <f t="shared" si="120"/>
        <v>2006</v>
      </c>
      <c r="AA332" s="77">
        <f t="shared" si="120"/>
        <v>2005</v>
      </c>
      <c r="AB332" s="77">
        <f t="shared" si="120"/>
        <v>2004</v>
      </c>
      <c r="AC332">
        <f t="shared" si="120"/>
        <v>2003</v>
      </c>
      <c r="AD332">
        <f t="shared" si="120"/>
        <v>2002</v>
      </c>
      <c r="AE332">
        <f t="shared" si="120"/>
        <v>2001</v>
      </c>
      <c r="AF332">
        <f t="shared" si="120"/>
        <v>2000</v>
      </c>
      <c r="AG332">
        <f t="shared" si="120"/>
        <v>1999</v>
      </c>
      <c r="AH332">
        <f t="shared" si="120"/>
        <v>1998</v>
      </c>
      <c r="AI332">
        <f t="shared" si="120"/>
        <v>1997</v>
      </c>
      <c r="AJ332">
        <f t="shared" si="120"/>
        <v>1996</v>
      </c>
      <c r="AK332">
        <f t="shared" si="120"/>
        <v>1995</v>
      </c>
      <c r="AL332">
        <f t="shared" si="120"/>
        <v>1994</v>
      </c>
      <c r="AM332">
        <f t="shared" si="120"/>
        <v>1993</v>
      </c>
      <c r="AN332">
        <f t="shared" si="120"/>
        <v>1992</v>
      </c>
      <c r="AO332">
        <f t="shared" si="120"/>
        <v>1991</v>
      </c>
      <c r="AP332">
        <f t="shared" si="120"/>
        <v>1990</v>
      </c>
      <c r="AQ332">
        <f t="shared" si="120"/>
        <v>1990</v>
      </c>
      <c r="AR332">
        <f t="shared" si="120"/>
        <v>1990</v>
      </c>
      <c r="AS332">
        <f t="shared" si="120"/>
        <v>1989</v>
      </c>
      <c r="AT332">
        <f t="shared" si="120"/>
        <v>1988</v>
      </c>
      <c r="AU332">
        <f t="shared" si="120"/>
        <v>1988</v>
      </c>
      <c r="AV332">
        <f t="shared" si="120"/>
        <v>1988</v>
      </c>
      <c r="AW332">
        <f t="shared" si="120"/>
        <v>1987</v>
      </c>
      <c r="AX332">
        <f t="shared" si="120"/>
        <v>1987</v>
      </c>
      <c r="AY332">
        <f t="shared" si="120"/>
        <v>1987</v>
      </c>
      <c r="AZ332">
        <f t="shared" si="120"/>
        <v>1986</v>
      </c>
      <c r="BA332">
        <f t="shared" si="120"/>
        <v>1986</v>
      </c>
      <c r="BB332">
        <f t="shared" si="120"/>
        <v>1986</v>
      </c>
      <c r="BC332">
        <f t="shared" si="120"/>
        <v>1985</v>
      </c>
      <c r="BD332">
        <f t="shared" si="120"/>
        <v>1985</v>
      </c>
      <c r="BE332">
        <f t="shared" si="120"/>
        <v>1985</v>
      </c>
      <c r="BF332">
        <f t="shared" ref="BF332:BQ332" si="121">+BF$1</f>
        <v>1984</v>
      </c>
      <c r="BG332">
        <f t="shared" si="121"/>
        <v>1984</v>
      </c>
      <c r="BH332">
        <f t="shared" si="121"/>
        <v>1984</v>
      </c>
      <c r="BI332">
        <f t="shared" si="121"/>
        <v>1983</v>
      </c>
      <c r="BJ332">
        <f t="shared" si="121"/>
        <v>1983</v>
      </c>
      <c r="BK332">
        <f t="shared" si="121"/>
        <v>1983</v>
      </c>
      <c r="BL332">
        <f t="shared" si="121"/>
        <v>1983</v>
      </c>
      <c r="BM332">
        <f t="shared" si="121"/>
        <v>1982</v>
      </c>
      <c r="BN332">
        <f t="shared" si="121"/>
        <v>1981</v>
      </c>
      <c r="BO332">
        <f t="shared" si="121"/>
        <v>1981</v>
      </c>
      <c r="BP332">
        <f t="shared" si="121"/>
        <v>1981</v>
      </c>
      <c r="BQ332">
        <f t="shared" si="121"/>
        <v>1980</v>
      </c>
      <c r="BR332" s="16"/>
    </row>
    <row r="333" spans="1:70">
      <c r="A333" s="317"/>
      <c r="B333" s="312" t="s">
        <v>19</v>
      </c>
      <c r="C333" s="313"/>
      <c r="D333" s="207">
        <f>+入力シート①!Q$2</f>
        <v>0</v>
      </c>
      <c r="E333" s="208"/>
      <c r="F333" s="209"/>
      <c r="G333" s="209"/>
      <c r="H333" s="209"/>
      <c r="I333" s="209"/>
      <c r="J333" s="209"/>
      <c r="K333" s="210"/>
      <c r="M333" s="16"/>
      <c r="N333" s="190">
        <v>0</v>
      </c>
      <c r="O333" s="190">
        <v>0</v>
      </c>
      <c r="P333" s="190">
        <v>0</v>
      </c>
      <c r="Q333" s="190">
        <v>0</v>
      </c>
      <c r="R333" s="190">
        <v>0</v>
      </c>
      <c r="S333" s="190">
        <v>0</v>
      </c>
      <c r="T333" s="190">
        <v>0</v>
      </c>
      <c r="U333" s="17">
        <v>0</v>
      </c>
      <c r="V333" s="190">
        <v>40455</v>
      </c>
      <c r="W333" s="17">
        <f>+W$3</f>
        <v>10</v>
      </c>
      <c r="X333" s="17">
        <f>+X$3</f>
        <v>10</v>
      </c>
      <c r="Y333" s="17">
        <f>+Y$3</f>
        <v>10</v>
      </c>
      <c r="Z333" s="17">
        <f t="shared" ref="Z333:BQ333" si="122">+Z$3</f>
        <v>10</v>
      </c>
      <c r="AA333" s="77">
        <f t="shared" si="122"/>
        <v>10</v>
      </c>
      <c r="AB333" s="77">
        <f t="shared" si="122"/>
        <v>10</v>
      </c>
      <c r="AC333">
        <f t="shared" si="122"/>
        <v>10</v>
      </c>
      <c r="AD333">
        <f t="shared" si="122"/>
        <v>10</v>
      </c>
      <c r="AE333">
        <f t="shared" si="122"/>
        <v>10</v>
      </c>
      <c r="AF333">
        <f t="shared" si="122"/>
        <v>10</v>
      </c>
      <c r="AG333">
        <f t="shared" si="122"/>
        <v>10</v>
      </c>
      <c r="AH333">
        <f t="shared" si="122"/>
        <v>10</v>
      </c>
      <c r="AI333">
        <f t="shared" si="122"/>
        <v>10</v>
      </c>
      <c r="AJ333">
        <f t="shared" si="122"/>
        <v>10</v>
      </c>
      <c r="AK333">
        <f t="shared" si="122"/>
        <v>10</v>
      </c>
      <c r="AL333">
        <f t="shared" si="122"/>
        <v>10</v>
      </c>
      <c r="AM333">
        <f t="shared" si="122"/>
        <v>10</v>
      </c>
      <c r="AN333">
        <f t="shared" si="122"/>
        <v>10</v>
      </c>
      <c r="AO333">
        <f t="shared" si="122"/>
        <v>10</v>
      </c>
      <c r="AP333">
        <f t="shared" si="122"/>
        <v>10</v>
      </c>
      <c r="AQ333">
        <f t="shared" si="122"/>
        <v>10</v>
      </c>
      <c r="AR333">
        <f t="shared" si="122"/>
        <v>10</v>
      </c>
      <c r="AS333">
        <f t="shared" si="122"/>
        <v>10</v>
      </c>
      <c r="AT333">
        <f t="shared" si="122"/>
        <v>10</v>
      </c>
      <c r="AU333">
        <f t="shared" si="122"/>
        <v>10</v>
      </c>
      <c r="AV333">
        <f t="shared" si="122"/>
        <v>10</v>
      </c>
      <c r="AW333">
        <f t="shared" si="122"/>
        <v>10</v>
      </c>
      <c r="AX333">
        <f t="shared" si="122"/>
        <v>10</v>
      </c>
      <c r="AY333">
        <f t="shared" si="122"/>
        <v>10</v>
      </c>
      <c r="AZ333">
        <f t="shared" si="122"/>
        <v>10</v>
      </c>
      <c r="BA333">
        <f t="shared" si="122"/>
        <v>10</v>
      </c>
      <c r="BB333">
        <f t="shared" si="122"/>
        <v>10</v>
      </c>
      <c r="BC333">
        <f t="shared" si="122"/>
        <v>10</v>
      </c>
      <c r="BD333">
        <f t="shared" si="122"/>
        <v>10</v>
      </c>
      <c r="BE333">
        <f t="shared" si="122"/>
        <v>10</v>
      </c>
      <c r="BF333">
        <f t="shared" si="122"/>
        <v>10</v>
      </c>
      <c r="BG333">
        <f t="shared" si="122"/>
        <v>10</v>
      </c>
      <c r="BH333">
        <f t="shared" si="122"/>
        <v>10</v>
      </c>
      <c r="BI333">
        <f t="shared" si="122"/>
        <v>10</v>
      </c>
      <c r="BJ333">
        <f t="shared" si="122"/>
        <v>10</v>
      </c>
      <c r="BK333">
        <f t="shared" si="122"/>
        <v>10</v>
      </c>
      <c r="BL333">
        <f t="shared" si="122"/>
        <v>10</v>
      </c>
      <c r="BM333">
        <f t="shared" si="122"/>
        <v>10</v>
      </c>
      <c r="BN333">
        <f t="shared" si="122"/>
        <v>10</v>
      </c>
      <c r="BO333">
        <f t="shared" si="122"/>
        <v>10</v>
      </c>
      <c r="BP333">
        <f t="shared" si="122"/>
        <v>10</v>
      </c>
      <c r="BQ333">
        <f t="shared" si="122"/>
        <v>10</v>
      </c>
      <c r="BR333" s="16"/>
    </row>
    <row r="334" spans="1:70">
      <c r="A334" s="317"/>
      <c r="B334" s="312" t="s">
        <v>20</v>
      </c>
      <c r="C334" s="313"/>
      <c r="D334" s="211">
        <f>+入力シート①!Q$2</f>
        <v>0</v>
      </c>
      <c r="E334" s="208"/>
      <c r="F334" s="209"/>
      <c r="G334" s="209"/>
      <c r="H334" s="209"/>
      <c r="I334" s="209"/>
      <c r="J334" s="209"/>
      <c r="K334" s="210"/>
      <c r="M334" s="16"/>
      <c r="N334" s="191">
        <v>0</v>
      </c>
      <c r="O334" s="191">
        <v>0</v>
      </c>
      <c r="P334" s="191">
        <v>0</v>
      </c>
      <c r="Q334" s="191">
        <v>0</v>
      </c>
      <c r="R334" s="191">
        <v>0</v>
      </c>
      <c r="S334" s="191">
        <v>0</v>
      </c>
      <c r="T334" s="191">
        <v>0</v>
      </c>
      <c r="U334" s="17">
        <v>0</v>
      </c>
      <c r="V334" s="79">
        <v>0</v>
      </c>
      <c r="W334" s="79"/>
      <c r="X334" s="79"/>
      <c r="Y334" s="17">
        <v>5</v>
      </c>
      <c r="Z334" s="17">
        <v>11</v>
      </c>
      <c r="AA334" s="77">
        <v>5</v>
      </c>
      <c r="AU334">
        <v>21</v>
      </c>
      <c r="AY334">
        <v>7</v>
      </c>
      <c r="BB334">
        <v>14</v>
      </c>
      <c r="BE334">
        <v>24</v>
      </c>
      <c r="BH334">
        <v>26</v>
      </c>
      <c r="BO334">
        <v>6</v>
      </c>
      <c r="BR334" s="16"/>
    </row>
    <row r="335" spans="1:70">
      <c r="A335" s="317"/>
      <c r="B335" s="312" t="s">
        <v>62</v>
      </c>
      <c r="C335" s="313"/>
      <c r="D335" s="198">
        <f>+入力シート①!Q$3</f>
        <v>56</v>
      </c>
      <c r="E335" s="208"/>
      <c r="F335" s="209"/>
      <c r="G335" s="209"/>
      <c r="H335" s="209"/>
      <c r="I335" s="209"/>
      <c r="J335" s="209"/>
      <c r="K335" s="210"/>
      <c r="M335" s="16"/>
      <c r="N335" s="17">
        <v>56</v>
      </c>
      <c r="O335" s="17">
        <v>56</v>
      </c>
      <c r="P335" s="17">
        <v>56</v>
      </c>
      <c r="Q335" s="17">
        <v>56</v>
      </c>
      <c r="R335" s="17">
        <v>56</v>
      </c>
      <c r="S335" s="17">
        <v>56</v>
      </c>
      <c r="T335" s="17">
        <v>56</v>
      </c>
      <c r="U335" s="17">
        <v>56</v>
      </c>
      <c r="V335" s="17">
        <v>56</v>
      </c>
      <c r="W335" s="17">
        <f>+$A$332</f>
        <v>56</v>
      </c>
      <c r="X335" s="17">
        <f>+$A$332</f>
        <v>56</v>
      </c>
      <c r="Y335" s="17">
        <f>+$A$332</f>
        <v>56</v>
      </c>
      <c r="Z335" s="17">
        <f t="shared" ref="Z335:BQ335" si="123">+$A$332</f>
        <v>56</v>
      </c>
      <c r="AA335" s="77">
        <f t="shared" si="123"/>
        <v>56</v>
      </c>
      <c r="AB335" s="77">
        <f t="shared" si="123"/>
        <v>56</v>
      </c>
      <c r="AC335">
        <f t="shared" si="123"/>
        <v>56</v>
      </c>
      <c r="AD335">
        <f t="shared" si="123"/>
        <v>56</v>
      </c>
      <c r="AE335">
        <f t="shared" si="123"/>
        <v>56</v>
      </c>
      <c r="AF335">
        <f t="shared" si="123"/>
        <v>56</v>
      </c>
      <c r="AG335">
        <f t="shared" si="123"/>
        <v>56</v>
      </c>
      <c r="AH335">
        <f t="shared" si="123"/>
        <v>56</v>
      </c>
      <c r="AI335">
        <f t="shared" si="123"/>
        <v>56</v>
      </c>
      <c r="AJ335">
        <f t="shared" si="123"/>
        <v>56</v>
      </c>
      <c r="AK335">
        <f t="shared" si="123"/>
        <v>56</v>
      </c>
      <c r="AL335">
        <f t="shared" si="123"/>
        <v>56</v>
      </c>
      <c r="AM335">
        <f t="shared" si="123"/>
        <v>56</v>
      </c>
      <c r="AN335">
        <f t="shared" si="123"/>
        <v>56</v>
      </c>
      <c r="AO335">
        <f t="shared" si="123"/>
        <v>56</v>
      </c>
      <c r="AP335">
        <f t="shared" si="123"/>
        <v>56</v>
      </c>
      <c r="AQ335">
        <f t="shared" si="123"/>
        <v>56</v>
      </c>
      <c r="AR335">
        <f t="shared" si="123"/>
        <v>56</v>
      </c>
      <c r="AS335">
        <f t="shared" si="123"/>
        <v>56</v>
      </c>
      <c r="AT335">
        <f t="shared" si="123"/>
        <v>56</v>
      </c>
      <c r="AU335">
        <f t="shared" si="123"/>
        <v>56</v>
      </c>
      <c r="AV335">
        <f t="shared" si="123"/>
        <v>56</v>
      </c>
      <c r="AW335">
        <f t="shared" si="123"/>
        <v>56</v>
      </c>
      <c r="AX335">
        <f t="shared" si="123"/>
        <v>56</v>
      </c>
      <c r="AY335">
        <f t="shared" si="123"/>
        <v>56</v>
      </c>
      <c r="AZ335">
        <f t="shared" si="123"/>
        <v>56</v>
      </c>
      <c r="BA335">
        <f t="shared" si="123"/>
        <v>56</v>
      </c>
      <c r="BB335">
        <f t="shared" si="123"/>
        <v>56</v>
      </c>
      <c r="BC335">
        <f t="shared" si="123"/>
        <v>56</v>
      </c>
      <c r="BD335">
        <f t="shared" si="123"/>
        <v>56</v>
      </c>
      <c r="BE335">
        <f t="shared" si="123"/>
        <v>56</v>
      </c>
      <c r="BF335">
        <f t="shared" si="123"/>
        <v>56</v>
      </c>
      <c r="BG335">
        <f t="shared" si="123"/>
        <v>56</v>
      </c>
      <c r="BH335">
        <f t="shared" si="123"/>
        <v>56</v>
      </c>
      <c r="BI335">
        <f t="shared" si="123"/>
        <v>56</v>
      </c>
      <c r="BJ335">
        <f t="shared" si="123"/>
        <v>56</v>
      </c>
      <c r="BK335">
        <f t="shared" si="123"/>
        <v>56</v>
      </c>
      <c r="BL335">
        <f t="shared" si="123"/>
        <v>56</v>
      </c>
      <c r="BM335">
        <f t="shared" si="123"/>
        <v>56</v>
      </c>
      <c r="BN335">
        <f t="shared" si="123"/>
        <v>56</v>
      </c>
      <c r="BO335">
        <f t="shared" si="123"/>
        <v>56</v>
      </c>
      <c r="BP335">
        <f t="shared" si="123"/>
        <v>56</v>
      </c>
      <c r="BQ335">
        <f t="shared" si="123"/>
        <v>56</v>
      </c>
      <c r="BR335" s="16"/>
    </row>
    <row r="336" spans="1:70" ht="16.5" thickBot="1">
      <c r="A336" s="317"/>
      <c r="B336" s="312" t="s">
        <v>21</v>
      </c>
      <c r="C336" s="313"/>
      <c r="D336" s="212">
        <f>+入力シート①!Q$4</f>
        <v>0</v>
      </c>
      <c r="E336" s="213"/>
      <c r="F336" s="214"/>
      <c r="G336" s="214"/>
      <c r="H336" s="214"/>
      <c r="I336" s="214"/>
      <c r="J336" s="214"/>
      <c r="K336" s="215"/>
      <c r="M336" s="16"/>
      <c r="N336" s="166">
        <v>0</v>
      </c>
      <c r="O336" s="166">
        <v>0</v>
      </c>
      <c r="P336" s="166">
        <v>0</v>
      </c>
      <c r="Q336" s="166">
        <v>0</v>
      </c>
      <c r="R336" s="166">
        <v>0</v>
      </c>
      <c r="S336" s="166">
        <v>0</v>
      </c>
      <c r="T336" s="166">
        <v>0</v>
      </c>
      <c r="U336" s="17">
        <v>0</v>
      </c>
      <c r="V336" s="84">
        <v>0</v>
      </c>
      <c r="W336" s="84"/>
      <c r="X336" s="84"/>
      <c r="Y336" s="166">
        <v>0.43402777777777773</v>
      </c>
      <c r="BR336" s="16"/>
    </row>
    <row r="337" spans="1:70">
      <c r="A337" s="317"/>
      <c r="B337" s="314" t="s">
        <v>22</v>
      </c>
      <c r="C337" s="216">
        <v>0</v>
      </c>
      <c r="D337" s="198">
        <f>+入力シート①!Q$5</f>
        <v>0</v>
      </c>
      <c r="E337" s="198">
        <f>+COUNT($M337:$BR337)</f>
        <v>18</v>
      </c>
      <c r="F337" s="201">
        <f>+AVERAGE($M337:$BR337)</f>
        <v>12.527777777777779</v>
      </c>
      <c r="G337" s="201">
        <f>+STDEV($M337:$BR337)</f>
        <v>12.955480582525027</v>
      </c>
      <c r="H337" s="201">
        <f>+MAX($M337:$BR337)</f>
        <v>27.7</v>
      </c>
      <c r="I337" s="201">
        <f>+MIN($M337:$BR337)</f>
        <v>0</v>
      </c>
      <c r="J337" s="201">
        <f>+D337-F337</f>
        <v>-12.527777777777779</v>
      </c>
      <c r="K337" s="201">
        <f>+J337/G337</f>
        <v>-0.96698672797023411</v>
      </c>
      <c r="M337" s="16"/>
      <c r="N337" s="17">
        <v>0</v>
      </c>
      <c r="O337" s="17">
        <v>0</v>
      </c>
      <c r="P337" s="17">
        <v>0</v>
      </c>
      <c r="Q337" s="17">
        <v>0</v>
      </c>
      <c r="R337" s="17">
        <v>0</v>
      </c>
      <c r="S337" s="17">
        <v>0</v>
      </c>
      <c r="T337" s="17">
        <v>0</v>
      </c>
      <c r="U337" s="17">
        <v>0</v>
      </c>
      <c r="V337">
        <v>0</v>
      </c>
      <c r="Y337" s="17">
        <v>27.7</v>
      </c>
      <c r="Z337" s="17">
        <v>25.6</v>
      </c>
      <c r="AA337" s="77">
        <v>26.5</v>
      </c>
      <c r="AU337">
        <v>25.5</v>
      </c>
      <c r="AY337">
        <v>25.4</v>
      </c>
      <c r="BB337">
        <v>25.5</v>
      </c>
      <c r="BE337">
        <v>25.1</v>
      </c>
      <c r="BH337">
        <v>21.4</v>
      </c>
      <c r="BO337">
        <v>22.8</v>
      </c>
      <c r="BR337" s="16"/>
    </row>
    <row r="338" spans="1:70">
      <c r="A338" s="317"/>
      <c r="B338" s="314"/>
      <c r="C338" s="216">
        <v>10</v>
      </c>
      <c r="D338" s="198">
        <f>+入力シート①!Q$6</f>
        <v>0</v>
      </c>
      <c r="E338" s="198">
        <f t="shared" ref="E338:E352" si="124">+COUNT($M338:$BR338)</f>
        <v>18</v>
      </c>
      <c r="F338" s="201">
        <f t="shared" ref="F338:F352" si="125">+AVERAGE($M338:$BR338)</f>
        <v>12.46095</v>
      </c>
      <c r="G338" s="201">
        <f t="shared" ref="G338:G352" si="126">+STDEV($M338:$BR338)</f>
        <v>12.893578621033212</v>
      </c>
      <c r="H338" s="201">
        <f t="shared" ref="H338:H352" si="127">+MAX($M338:$BR338)</f>
        <v>27.717099999999999</v>
      </c>
      <c r="I338" s="201">
        <f t="shared" ref="I338:I352" si="128">+MIN($M338:$BR338)</f>
        <v>0</v>
      </c>
      <c r="J338" s="201">
        <f t="shared" ref="J338:J349" si="129">+D338-F338</f>
        <v>-12.46095</v>
      </c>
      <c r="K338" s="201">
        <f t="shared" ref="K338:K349" si="130">+J338/G338</f>
        <v>-0.96644619513720831</v>
      </c>
      <c r="M338" s="16"/>
      <c r="N338" s="17">
        <v>0</v>
      </c>
      <c r="O338" s="17">
        <v>0</v>
      </c>
      <c r="P338" s="17">
        <v>0</v>
      </c>
      <c r="Q338" s="17">
        <v>0</v>
      </c>
      <c r="R338" s="17">
        <v>0</v>
      </c>
      <c r="S338" s="17">
        <v>0</v>
      </c>
      <c r="T338" s="17">
        <v>0</v>
      </c>
      <c r="U338" s="17">
        <v>0</v>
      </c>
      <c r="V338">
        <v>0</v>
      </c>
      <c r="Y338" s="17">
        <v>27.717099999999999</v>
      </c>
      <c r="Z338" s="17">
        <v>25.68</v>
      </c>
      <c r="AA338" s="77">
        <v>26.59</v>
      </c>
      <c r="AU338">
        <v>24.98</v>
      </c>
      <c r="AY338">
        <v>25.61</v>
      </c>
      <c r="BB338">
        <v>25.25</v>
      </c>
      <c r="BE338">
        <v>24.57</v>
      </c>
      <c r="BH338">
        <v>21.04</v>
      </c>
      <c r="BO338">
        <v>22.86</v>
      </c>
      <c r="BR338" s="16"/>
    </row>
    <row r="339" spans="1:70">
      <c r="A339" s="317"/>
      <c r="B339" s="314"/>
      <c r="C339" s="216">
        <v>20</v>
      </c>
      <c r="D339" s="198">
        <f>+入力シート①!Q$7</f>
        <v>0</v>
      </c>
      <c r="E339" s="198">
        <f t="shared" si="124"/>
        <v>18</v>
      </c>
      <c r="F339" s="201">
        <f t="shared" si="125"/>
        <v>12.431866666666666</v>
      </c>
      <c r="G339" s="201">
        <f t="shared" si="126"/>
        <v>12.871435008987469</v>
      </c>
      <c r="H339" s="201">
        <f t="shared" si="127"/>
        <v>27.7136</v>
      </c>
      <c r="I339" s="201">
        <f t="shared" si="128"/>
        <v>0</v>
      </c>
      <c r="J339" s="201">
        <f t="shared" si="129"/>
        <v>-12.431866666666666</v>
      </c>
      <c r="K339" s="201">
        <f t="shared" si="130"/>
        <v>-0.96584931345930936</v>
      </c>
      <c r="M339" s="16"/>
      <c r="N339" s="17">
        <v>0</v>
      </c>
      <c r="O339" s="17">
        <v>0</v>
      </c>
      <c r="P339" s="17">
        <v>0</v>
      </c>
      <c r="Q339" s="17">
        <v>0</v>
      </c>
      <c r="R339" s="17">
        <v>0</v>
      </c>
      <c r="S339" s="17">
        <v>0</v>
      </c>
      <c r="T339" s="17">
        <v>0</v>
      </c>
      <c r="U339" s="17">
        <v>0</v>
      </c>
      <c r="V339">
        <v>0</v>
      </c>
      <c r="Y339" s="17">
        <v>27.7136</v>
      </c>
      <c r="Z339" s="17">
        <v>25.68</v>
      </c>
      <c r="AA339" s="77">
        <v>26.54</v>
      </c>
      <c r="AU339">
        <v>24.98</v>
      </c>
      <c r="AY339">
        <v>25.61</v>
      </c>
      <c r="BB339">
        <v>25.25</v>
      </c>
      <c r="BE339">
        <v>24.59</v>
      </c>
      <c r="BH339">
        <v>20.66</v>
      </c>
      <c r="BO339">
        <v>22.75</v>
      </c>
      <c r="BR339" s="16"/>
    </row>
    <row r="340" spans="1:70">
      <c r="A340" s="317"/>
      <c r="B340" s="314"/>
      <c r="C340" s="216">
        <v>30</v>
      </c>
      <c r="D340" s="198">
        <f>+入力シート①!Q$8</f>
        <v>0</v>
      </c>
      <c r="E340" s="198">
        <f t="shared" si="124"/>
        <v>18</v>
      </c>
      <c r="F340" s="201">
        <f t="shared" si="125"/>
        <v>12.399022222222222</v>
      </c>
      <c r="G340" s="201">
        <f t="shared" si="126"/>
        <v>12.843724209193768</v>
      </c>
      <c r="H340" s="201">
        <f t="shared" si="127"/>
        <v>27.712399999999999</v>
      </c>
      <c r="I340" s="201">
        <f t="shared" si="128"/>
        <v>0</v>
      </c>
      <c r="J340" s="201">
        <f t="shared" si="129"/>
        <v>-12.399022222222222</v>
      </c>
      <c r="K340" s="201">
        <f t="shared" si="130"/>
        <v>-0.9653759314877518</v>
      </c>
      <c r="M340" s="16"/>
      <c r="N340" s="17">
        <v>0</v>
      </c>
      <c r="O340" s="17">
        <v>0</v>
      </c>
      <c r="P340" s="17">
        <v>0</v>
      </c>
      <c r="Q340" s="17">
        <v>0</v>
      </c>
      <c r="R340" s="17">
        <v>0</v>
      </c>
      <c r="S340" s="17">
        <v>0</v>
      </c>
      <c r="T340" s="17">
        <v>0</v>
      </c>
      <c r="U340" s="17">
        <v>0</v>
      </c>
      <c r="V340">
        <v>0</v>
      </c>
      <c r="Y340" s="17">
        <v>27.712399999999999</v>
      </c>
      <c r="Z340" s="17">
        <v>25.68</v>
      </c>
      <c r="AA340" s="77">
        <v>26.52</v>
      </c>
      <c r="AU340">
        <v>24.99</v>
      </c>
      <c r="AY340">
        <v>25.57</v>
      </c>
      <c r="BB340">
        <v>25.25</v>
      </c>
      <c r="BE340">
        <v>24.56</v>
      </c>
      <c r="BH340">
        <v>20.57</v>
      </c>
      <c r="BO340">
        <v>22.33</v>
      </c>
      <c r="BR340" s="16"/>
    </row>
    <row r="341" spans="1:70">
      <c r="A341" s="317"/>
      <c r="B341" s="314"/>
      <c r="C341" s="216">
        <v>50</v>
      </c>
      <c r="D341" s="198">
        <f>+入力シート①!Q$9</f>
        <v>0</v>
      </c>
      <c r="E341" s="198">
        <f t="shared" si="124"/>
        <v>18</v>
      </c>
      <c r="F341" s="201">
        <f t="shared" si="125"/>
        <v>12.271861111111113</v>
      </c>
      <c r="G341" s="201">
        <f t="shared" si="126"/>
        <v>12.7516262628428</v>
      </c>
      <c r="H341" s="201">
        <f t="shared" si="127"/>
        <v>27.7135</v>
      </c>
      <c r="I341" s="201">
        <f t="shared" si="128"/>
        <v>0</v>
      </c>
      <c r="J341" s="201">
        <f t="shared" si="129"/>
        <v>-12.271861111111113</v>
      </c>
      <c r="K341" s="201">
        <f t="shared" si="130"/>
        <v>-0.9623761595703535</v>
      </c>
      <c r="M341" s="16"/>
      <c r="N341" s="17">
        <v>0</v>
      </c>
      <c r="O341" s="17">
        <v>0</v>
      </c>
      <c r="P341" s="17">
        <v>0</v>
      </c>
      <c r="Q341" s="17">
        <v>0</v>
      </c>
      <c r="R341" s="17">
        <v>0</v>
      </c>
      <c r="S341" s="17">
        <v>0</v>
      </c>
      <c r="T341" s="17">
        <v>0</v>
      </c>
      <c r="U341" s="17">
        <v>0</v>
      </c>
      <c r="V341">
        <v>0</v>
      </c>
      <c r="Y341" s="17">
        <v>27.7135</v>
      </c>
      <c r="Z341" s="17">
        <v>25.69</v>
      </c>
      <c r="AA341" s="77">
        <v>26.47</v>
      </c>
      <c r="AU341">
        <v>24.99</v>
      </c>
      <c r="AY341">
        <v>25.41</v>
      </c>
      <c r="BB341">
        <v>25.19</v>
      </c>
      <c r="BE341">
        <v>24.52</v>
      </c>
      <c r="BH341">
        <v>19.11</v>
      </c>
      <c r="BO341">
        <v>21.8</v>
      </c>
      <c r="BR341" s="16"/>
    </row>
    <row r="342" spans="1:70">
      <c r="A342" s="317"/>
      <c r="B342" s="314"/>
      <c r="C342" s="216">
        <v>75</v>
      </c>
      <c r="D342" s="198">
        <f>+入力シート①!Q$10</f>
        <v>0</v>
      </c>
      <c r="E342" s="198">
        <f t="shared" si="124"/>
        <v>18</v>
      </c>
      <c r="F342" s="201">
        <f t="shared" si="125"/>
        <v>11.751133333333334</v>
      </c>
      <c r="G342" s="201">
        <f t="shared" si="126"/>
        <v>12.293875053289032</v>
      </c>
      <c r="H342" s="201">
        <f t="shared" si="127"/>
        <v>25.69</v>
      </c>
      <c r="I342" s="201">
        <f t="shared" si="128"/>
        <v>0</v>
      </c>
      <c r="J342" s="201">
        <f t="shared" si="129"/>
        <v>-11.751133333333334</v>
      </c>
      <c r="K342" s="201">
        <f t="shared" si="130"/>
        <v>-0.95585267317236189</v>
      </c>
      <c r="M342" s="16"/>
      <c r="N342" s="17">
        <v>0</v>
      </c>
      <c r="O342" s="17">
        <v>0</v>
      </c>
      <c r="P342" s="17">
        <v>0</v>
      </c>
      <c r="Q342" s="17">
        <v>0</v>
      </c>
      <c r="R342" s="17">
        <v>0</v>
      </c>
      <c r="S342" s="17">
        <v>0</v>
      </c>
      <c r="T342" s="17">
        <v>0</v>
      </c>
      <c r="U342" s="17">
        <v>0</v>
      </c>
      <c r="V342">
        <v>0</v>
      </c>
      <c r="Y342" s="17">
        <v>24.760400000000001</v>
      </c>
      <c r="Z342" s="17">
        <v>25.69</v>
      </c>
      <c r="AA342" s="77">
        <v>25.04</v>
      </c>
      <c r="AU342">
        <v>24.99</v>
      </c>
      <c r="AY342">
        <v>24.76</v>
      </c>
      <c r="BB342">
        <v>25.12</v>
      </c>
      <c r="BE342">
        <v>24.48</v>
      </c>
      <c r="BH342">
        <v>15.66</v>
      </c>
      <c r="BO342">
        <v>21.02</v>
      </c>
      <c r="BR342" s="16"/>
    </row>
    <row r="343" spans="1:70">
      <c r="A343" s="317"/>
      <c r="B343" s="314"/>
      <c r="C343" s="216">
        <v>100</v>
      </c>
      <c r="D343" s="198">
        <f>+入力シート①!Q$11</f>
        <v>0</v>
      </c>
      <c r="E343" s="198">
        <f t="shared" si="124"/>
        <v>18</v>
      </c>
      <c r="F343" s="201">
        <f t="shared" si="125"/>
        <v>11.036199999999999</v>
      </c>
      <c r="G343" s="201">
        <f t="shared" si="126"/>
        <v>11.641759586632134</v>
      </c>
      <c r="H343" s="201">
        <f t="shared" si="127"/>
        <v>25.65</v>
      </c>
      <c r="I343" s="201">
        <f t="shared" si="128"/>
        <v>0</v>
      </c>
      <c r="J343" s="201">
        <f t="shared" si="129"/>
        <v>-11.036199999999999</v>
      </c>
      <c r="K343" s="201">
        <f t="shared" si="130"/>
        <v>-0.94798384366848809</v>
      </c>
      <c r="M343" s="16"/>
      <c r="N343" s="17">
        <v>0</v>
      </c>
      <c r="O343" s="17">
        <v>0</v>
      </c>
      <c r="P343" s="17">
        <v>0</v>
      </c>
      <c r="Q343" s="17">
        <v>0</v>
      </c>
      <c r="R343" s="17">
        <v>0</v>
      </c>
      <c r="S343" s="17">
        <v>0</v>
      </c>
      <c r="T343" s="17">
        <v>0</v>
      </c>
      <c r="U343" s="17">
        <v>0</v>
      </c>
      <c r="V343">
        <v>0</v>
      </c>
      <c r="Y343" s="17">
        <v>22.4116</v>
      </c>
      <c r="Z343" s="17">
        <v>25.65</v>
      </c>
      <c r="AA343" s="77">
        <v>21.63</v>
      </c>
      <c r="AU343">
        <v>24.47</v>
      </c>
      <c r="AY343">
        <v>24.36</v>
      </c>
      <c r="BB343">
        <v>22.98</v>
      </c>
      <c r="BE343">
        <v>24.33</v>
      </c>
      <c r="BH343">
        <v>13.45</v>
      </c>
      <c r="BO343">
        <v>19.37</v>
      </c>
      <c r="BR343" s="16"/>
    </row>
    <row r="344" spans="1:70">
      <c r="A344" s="317"/>
      <c r="B344" s="314"/>
      <c r="C344" s="216">
        <v>150</v>
      </c>
      <c r="D344" s="198">
        <f>+入力シート①!Q$12</f>
        <v>0</v>
      </c>
      <c r="E344" s="198">
        <f t="shared" si="124"/>
        <v>18</v>
      </c>
      <c r="F344" s="201">
        <f t="shared" si="125"/>
        <v>9.3637222222222221</v>
      </c>
      <c r="G344" s="201">
        <f t="shared" si="126"/>
        <v>9.9014312679326704</v>
      </c>
      <c r="H344" s="201">
        <f t="shared" si="127"/>
        <v>22.6</v>
      </c>
      <c r="I344" s="201">
        <f t="shared" si="128"/>
        <v>0</v>
      </c>
      <c r="J344" s="201">
        <f t="shared" si="129"/>
        <v>-9.3637222222222221</v>
      </c>
      <c r="K344" s="201">
        <f t="shared" si="130"/>
        <v>-0.94569380616195331</v>
      </c>
      <c r="M344" s="16"/>
      <c r="N344" s="17">
        <v>0</v>
      </c>
      <c r="O344" s="17">
        <v>0</v>
      </c>
      <c r="P344" s="17">
        <v>0</v>
      </c>
      <c r="Q344" s="17">
        <v>0</v>
      </c>
      <c r="R344" s="17">
        <v>0</v>
      </c>
      <c r="S344" s="17">
        <v>0</v>
      </c>
      <c r="T344" s="17">
        <v>0</v>
      </c>
      <c r="U344" s="17">
        <v>0</v>
      </c>
      <c r="V344">
        <v>0</v>
      </c>
      <c r="Y344" s="17">
        <v>19.867000000000001</v>
      </c>
      <c r="Z344" s="17">
        <v>22.6</v>
      </c>
      <c r="AA344" s="77">
        <v>19.98</v>
      </c>
      <c r="AU344">
        <v>19.239999999999998</v>
      </c>
      <c r="AY344">
        <v>19.02</v>
      </c>
      <c r="BB344">
        <v>17.78</v>
      </c>
      <c r="BE344">
        <v>22.29</v>
      </c>
      <c r="BH344">
        <v>11.68</v>
      </c>
      <c r="BO344">
        <v>16.09</v>
      </c>
      <c r="BR344" s="16"/>
    </row>
    <row r="345" spans="1:70">
      <c r="A345" s="317"/>
      <c r="B345" s="314"/>
      <c r="C345" s="216">
        <v>200</v>
      </c>
      <c r="D345" s="198">
        <f>+入力シート①!Q$13</f>
        <v>0</v>
      </c>
      <c r="E345" s="198">
        <f t="shared" si="124"/>
        <v>18</v>
      </c>
      <c r="F345" s="201">
        <f t="shared" si="125"/>
        <v>7.8202833333333324</v>
      </c>
      <c r="G345" s="201">
        <f t="shared" si="126"/>
        <v>8.3324438917826438</v>
      </c>
      <c r="H345" s="201">
        <f t="shared" si="127"/>
        <v>20.37</v>
      </c>
      <c r="I345" s="201">
        <f t="shared" si="128"/>
        <v>0</v>
      </c>
      <c r="J345" s="201">
        <f t="shared" si="129"/>
        <v>-7.8202833333333324</v>
      </c>
      <c r="K345" s="201">
        <f t="shared" si="130"/>
        <v>-0.93853417255477734</v>
      </c>
      <c r="M345" s="16"/>
      <c r="N345" s="17">
        <v>0</v>
      </c>
      <c r="O345" s="17">
        <v>0</v>
      </c>
      <c r="P345" s="17">
        <v>0</v>
      </c>
      <c r="Q345" s="17">
        <v>0</v>
      </c>
      <c r="R345" s="17">
        <v>0</v>
      </c>
      <c r="S345" s="17">
        <v>0</v>
      </c>
      <c r="T345" s="17">
        <v>0</v>
      </c>
      <c r="U345" s="17">
        <v>0</v>
      </c>
      <c r="V345">
        <v>0</v>
      </c>
      <c r="Y345" s="17">
        <v>15.505100000000001</v>
      </c>
      <c r="Z345" s="17">
        <v>18.23</v>
      </c>
      <c r="AA345" s="77">
        <v>17.97</v>
      </c>
      <c r="AU345">
        <v>15.96</v>
      </c>
      <c r="AY345">
        <v>14.4</v>
      </c>
      <c r="BB345">
        <v>15.74</v>
      </c>
      <c r="BE345">
        <v>20.37</v>
      </c>
      <c r="BH345">
        <v>9.6300000000000008</v>
      </c>
      <c r="BO345">
        <v>12.96</v>
      </c>
      <c r="BR345" s="16"/>
    </row>
    <row r="346" spans="1:70">
      <c r="A346" s="317"/>
      <c r="B346" s="314"/>
      <c r="C346" s="216">
        <v>300</v>
      </c>
      <c r="D346" s="198">
        <f>+入力シート①!Q$14</f>
        <v>0</v>
      </c>
      <c r="E346" s="198">
        <f t="shared" si="124"/>
        <v>12</v>
      </c>
      <c r="F346" s="201">
        <f t="shared" si="125"/>
        <v>3.2240249999999997</v>
      </c>
      <c r="G346" s="201">
        <f t="shared" si="126"/>
        <v>5.9760171023433326</v>
      </c>
      <c r="H346" s="201">
        <f t="shared" si="127"/>
        <v>16.14</v>
      </c>
      <c r="I346" s="201">
        <f t="shared" si="128"/>
        <v>0</v>
      </c>
      <c r="J346" s="201">
        <f t="shared" si="129"/>
        <v>-3.2240249999999997</v>
      </c>
      <c r="K346" s="201">
        <f t="shared" si="130"/>
        <v>-0.53949393798350842</v>
      </c>
      <c r="M346" s="16"/>
      <c r="N346" s="17">
        <v>0</v>
      </c>
      <c r="O346" s="17">
        <v>0</v>
      </c>
      <c r="P346" s="17">
        <v>0</v>
      </c>
      <c r="Q346" s="17">
        <v>0</v>
      </c>
      <c r="R346" s="17">
        <v>0</v>
      </c>
      <c r="S346" s="17">
        <v>0</v>
      </c>
      <c r="T346" s="17">
        <v>0</v>
      </c>
      <c r="U346" s="17">
        <v>0</v>
      </c>
      <c r="V346">
        <v>0</v>
      </c>
      <c r="Y346" s="17">
        <v>10.0783</v>
      </c>
      <c r="Z346" s="17">
        <v>12.47</v>
      </c>
      <c r="AA346" s="77">
        <v>16.14</v>
      </c>
      <c r="BR346" s="16"/>
    </row>
    <row r="347" spans="1:70">
      <c r="A347" s="317"/>
      <c r="B347" s="314"/>
      <c r="C347" s="216">
        <v>400</v>
      </c>
      <c r="D347" s="198">
        <f>+入力シート①!Q$15</f>
        <v>0</v>
      </c>
      <c r="E347" s="198">
        <f t="shared" si="124"/>
        <v>12</v>
      </c>
      <c r="F347" s="201">
        <f t="shared" si="125"/>
        <v>2.2945249999999997</v>
      </c>
      <c r="G347" s="201">
        <f t="shared" si="126"/>
        <v>4.3392318002834225</v>
      </c>
      <c r="H347" s="201">
        <f t="shared" si="127"/>
        <v>11.37</v>
      </c>
      <c r="I347" s="201">
        <f t="shared" si="128"/>
        <v>0</v>
      </c>
      <c r="J347" s="201">
        <f t="shared" si="129"/>
        <v>-2.2945249999999997</v>
      </c>
      <c r="K347" s="201">
        <f t="shared" si="130"/>
        <v>-0.52878599383654268</v>
      </c>
      <c r="M347" s="16"/>
      <c r="N347" s="17">
        <v>0</v>
      </c>
      <c r="O347" s="17">
        <v>0</v>
      </c>
      <c r="P347" s="17">
        <v>0</v>
      </c>
      <c r="Q347" s="17">
        <v>0</v>
      </c>
      <c r="R347" s="17">
        <v>0</v>
      </c>
      <c r="S347" s="17">
        <v>0</v>
      </c>
      <c r="T347" s="17">
        <v>0</v>
      </c>
      <c r="U347" s="17">
        <v>0</v>
      </c>
      <c r="V347">
        <v>0</v>
      </c>
      <c r="Y347" s="17">
        <v>5.8042999999999996</v>
      </c>
      <c r="Z347" s="17">
        <v>10.36</v>
      </c>
      <c r="AA347" s="77">
        <v>11.37</v>
      </c>
      <c r="BR347" s="16"/>
    </row>
    <row r="348" spans="1:70">
      <c r="A348" s="317"/>
      <c r="B348" s="314"/>
      <c r="C348" s="216">
        <v>500</v>
      </c>
      <c r="D348" s="198">
        <f>+入力シート①!Q$16</f>
        <v>0</v>
      </c>
      <c r="E348" s="198">
        <f t="shared" si="124"/>
        <v>10</v>
      </c>
      <c r="F348" s="201">
        <f t="shared" si="125"/>
        <v>0.85399999999999987</v>
      </c>
      <c r="G348" s="201">
        <f t="shared" si="126"/>
        <v>2.7005851217837957</v>
      </c>
      <c r="H348" s="201">
        <f t="shared" si="127"/>
        <v>8.5399999999999991</v>
      </c>
      <c r="I348" s="201">
        <f t="shared" si="128"/>
        <v>0</v>
      </c>
      <c r="J348" s="201">
        <f t="shared" si="129"/>
        <v>-0.85399999999999987</v>
      </c>
      <c r="K348" s="201">
        <f t="shared" si="130"/>
        <v>-0.31622776601683789</v>
      </c>
      <c r="M348" s="16"/>
      <c r="N348" s="17">
        <v>0</v>
      </c>
      <c r="O348" s="17">
        <v>0</v>
      </c>
      <c r="P348" s="17">
        <v>0</v>
      </c>
      <c r="Q348" s="17">
        <v>0</v>
      </c>
      <c r="R348" s="17">
        <v>0</v>
      </c>
      <c r="S348" s="17">
        <v>0</v>
      </c>
      <c r="T348" s="17">
        <v>0</v>
      </c>
      <c r="U348" s="17">
        <v>0</v>
      </c>
      <c r="V348">
        <v>0</v>
      </c>
      <c r="Z348" s="17">
        <v>8.5399999999999991</v>
      </c>
      <c r="BR348" s="16"/>
    </row>
    <row r="349" spans="1:70">
      <c r="A349" s="317"/>
      <c r="B349" s="314"/>
      <c r="C349" s="216">
        <v>600</v>
      </c>
      <c r="D349" s="198">
        <f>+入力シート①!Q$17</f>
        <v>0</v>
      </c>
      <c r="E349" s="198">
        <f t="shared" si="124"/>
        <v>9</v>
      </c>
      <c r="F349" s="201">
        <f t="shared" si="125"/>
        <v>0</v>
      </c>
      <c r="G349" s="201">
        <f t="shared" si="126"/>
        <v>0</v>
      </c>
      <c r="H349" s="201">
        <f t="shared" si="127"/>
        <v>0</v>
      </c>
      <c r="I349" s="201">
        <f t="shared" si="128"/>
        <v>0</v>
      </c>
      <c r="J349" s="201">
        <f t="shared" si="129"/>
        <v>0</v>
      </c>
      <c r="K349" s="201" t="e">
        <f t="shared" si="130"/>
        <v>#DIV/0!</v>
      </c>
      <c r="M349" s="16"/>
      <c r="N349" s="17">
        <v>0</v>
      </c>
      <c r="O349" s="17">
        <v>0</v>
      </c>
      <c r="P349" s="17">
        <v>0</v>
      </c>
      <c r="Q349" s="17">
        <v>0</v>
      </c>
      <c r="R349" s="17">
        <v>0</v>
      </c>
      <c r="S349" s="17">
        <v>0</v>
      </c>
      <c r="T349" s="17">
        <v>0</v>
      </c>
      <c r="U349" s="17">
        <v>0</v>
      </c>
      <c r="V349">
        <v>0</v>
      </c>
      <c r="BR349" s="16"/>
    </row>
    <row r="350" spans="1:70">
      <c r="A350" s="317"/>
      <c r="B350" s="217"/>
      <c r="C350" s="217"/>
      <c r="D350" s="218"/>
      <c r="E350" s="218"/>
      <c r="F350" s="219"/>
      <c r="G350" s="219"/>
      <c r="H350" s="219"/>
      <c r="I350" s="219"/>
      <c r="J350" s="219"/>
      <c r="K350" s="219"/>
      <c r="L350" s="18"/>
      <c r="M350" s="16"/>
      <c r="V350" s="18"/>
      <c r="W350" s="18"/>
      <c r="X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16"/>
    </row>
    <row r="351" spans="1:70">
      <c r="A351" s="317"/>
      <c r="B351" s="315" t="s">
        <v>25</v>
      </c>
      <c r="C351" s="220" t="s">
        <v>23</v>
      </c>
      <c r="D351" s="198">
        <f>+入力シート①!Q$19</f>
        <v>0</v>
      </c>
      <c r="E351" s="198">
        <f t="shared" si="124"/>
        <v>17</v>
      </c>
      <c r="F351" s="201">
        <f t="shared" si="125"/>
        <v>63.176470588235297</v>
      </c>
      <c r="G351" s="201">
        <f t="shared" si="126"/>
        <v>83.872846689287385</v>
      </c>
      <c r="H351" s="201">
        <f t="shared" si="127"/>
        <v>298</v>
      </c>
      <c r="I351" s="201">
        <f t="shared" si="128"/>
        <v>0</v>
      </c>
      <c r="J351" s="201">
        <f>+D351-F351</f>
        <v>-63.176470588235297</v>
      </c>
      <c r="K351" s="201">
        <f>+J351/G351</f>
        <v>-0.75324104381811186</v>
      </c>
      <c r="M351" s="16"/>
      <c r="N351" s="17">
        <v>0</v>
      </c>
      <c r="O351" s="17">
        <v>0</v>
      </c>
      <c r="P351" s="17">
        <v>0</v>
      </c>
      <c r="Q351" s="17">
        <v>0</v>
      </c>
      <c r="R351" s="17">
        <v>0</v>
      </c>
      <c r="S351" s="17">
        <v>0</v>
      </c>
      <c r="T351" s="17">
        <v>0</v>
      </c>
      <c r="U351" s="17">
        <v>0</v>
      </c>
      <c r="V351">
        <v>0</v>
      </c>
      <c r="Y351" s="17">
        <v>129</v>
      </c>
      <c r="Z351" s="17">
        <v>56</v>
      </c>
      <c r="AA351" s="77">
        <v>107</v>
      </c>
      <c r="AU351">
        <v>96</v>
      </c>
      <c r="AY351">
        <v>106</v>
      </c>
      <c r="BB351">
        <v>132</v>
      </c>
      <c r="BE351">
        <v>150</v>
      </c>
      <c r="BH351">
        <v>298</v>
      </c>
      <c r="BR351" s="16"/>
    </row>
    <row r="352" spans="1:70">
      <c r="A352" s="317"/>
      <c r="B352" s="316"/>
      <c r="C352" s="221" t="s">
        <v>24</v>
      </c>
      <c r="D352" s="198">
        <f>+入力シート①!Q$20</f>
        <v>0</v>
      </c>
      <c r="E352" s="198">
        <f t="shared" si="124"/>
        <v>17</v>
      </c>
      <c r="F352" s="201">
        <f t="shared" si="125"/>
        <v>0.67647058823529427</v>
      </c>
      <c r="G352" s="201">
        <f t="shared" si="126"/>
        <v>0.84226585156106271</v>
      </c>
      <c r="H352" s="201">
        <f t="shared" si="127"/>
        <v>2.5</v>
      </c>
      <c r="I352" s="201">
        <f t="shared" si="128"/>
        <v>0</v>
      </c>
      <c r="J352" s="201">
        <f>+D352-F352</f>
        <v>-0.67647058823529427</v>
      </c>
      <c r="K352" s="201">
        <f>+J352/G352</f>
        <v>-0.80315566276552464</v>
      </c>
      <c r="M352" s="16"/>
      <c r="N352" s="17">
        <v>0</v>
      </c>
      <c r="O352" s="17">
        <v>0</v>
      </c>
      <c r="P352" s="17">
        <v>0</v>
      </c>
      <c r="Q352" s="17">
        <v>0</v>
      </c>
      <c r="R352" s="17">
        <v>0</v>
      </c>
      <c r="S352" s="17">
        <v>0</v>
      </c>
      <c r="T352" s="17">
        <v>0</v>
      </c>
      <c r="U352" s="17">
        <v>0</v>
      </c>
      <c r="V352">
        <v>0</v>
      </c>
      <c r="Y352" s="17">
        <v>1.9</v>
      </c>
      <c r="Z352" s="17">
        <v>1.3</v>
      </c>
      <c r="AA352" s="77">
        <v>1.1000000000000001</v>
      </c>
      <c r="AU352">
        <v>1.3</v>
      </c>
      <c r="AY352">
        <v>2.5</v>
      </c>
      <c r="BB352">
        <v>1.6</v>
      </c>
      <c r="BE352">
        <v>1.4</v>
      </c>
      <c r="BH352">
        <v>0.4</v>
      </c>
      <c r="BR352" s="16"/>
    </row>
    <row r="353" spans="1:70" ht="0.95" customHeight="1">
      <c r="M353" s="16"/>
      <c r="BR353" s="16"/>
    </row>
    <row r="354" spans="1:70" ht="0.95" customHeight="1">
      <c r="M354" s="16"/>
      <c r="BR354" s="16"/>
    </row>
    <row r="355" spans="1:70" ht="0.95" customHeight="1">
      <c r="M355" s="16"/>
      <c r="BR355" s="16"/>
    </row>
    <row r="356" spans="1:70" ht="0.95" customHeight="1">
      <c r="M356" s="16"/>
      <c r="BR356" s="16"/>
    </row>
    <row r="357" spans="1:70" ht="0.95" customHeight="1">
      <c r="M357" s="16"/>
      <c r="BR357" s="16"/>
    </row>
    <row r="358" spans="1:70" ht="0.95" customHeight="1">
      <c r="M358" s="16"/>
      <c r="BR358" s="16"/>
    </row>
    <row r="359" spans="1:70" ht="0.95" customHeight="1">
      <c r="M359" s="16"/>
      <c r="BR359" s="16"/>
    </row>
    <row r="360" spans="1:70" ht="0.95" customHeight="1">
      <c r="M360" s="16"/>
      <c r="BR360" s="16"/>
    </row>
    <row r="361" spans="1:70" ht="16.5" thickBot="1">
      <c r="D361" s="199" t="s">
        <v>26</v>
      </c>
      <c r="E361" s="199" t="s">
        <v>3</v>
      </c>
      <c r="F361" s="200" t="s">
        <v>4</v>
      </c>
      <c r="G361" s="200" t="s">
        <v>8</v>
      </c>
      <c r="H361" s="200" t="s">
        <v>5</v>
      </c>
      <c r="I361" s="200" t="s">
        <v>6</v>
      </c>
      <c r="J361" s="200" t="s">
        <v>7</v>
      </c>
      <c r="K361" s="201" t="s">
        <v>61</v>
      </c>
      <c r="M361" s="16"/>
      <c r="N361" s="17" t="s">
        <v>26</v>
      </c>
      <c r="O361" s="17" t="s">
        <v>26</v>
      </c>
      <c r="P361" s="17" t="s">
        <v>26</v>
      </c>
      <c r="Q361" s="17" t="s">
        <v>26</v>
      </c>
      <c r="R361" s="17" t="s">
        <v>26</v>
      </c>
      <c r="S361" s="17" t="s">
        <v>111</v>
      </c>
      <c r="T361" s="17" t="s">
        <v>111</v>
      </c>
      <c r="V361" s="170" t="s">
        <v>111</v>
      </c>
      <c r="W361" s="170"/>
      <c r="X361" s="170"/>
      <c r="Y361" s="170"/>
      <c r="Z361" s="170"/>
      <c r="AA361" s="78"/>
      <c r="AB361" s="78"/>
      <c r="AC361" s="1"/>
      <c r="AD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6"/>
    </row>
    <row r="362" spans="1:70">
      <c r="A362" s="317">
        <v>66</v>
      </c>
      <c r="B362" s="312" t="s">
        <v>18</v>
      </c>
      <c r="C362" s="313"/>
      <c r="D362" s="203">
        <f>+入力シート①!R$2</f>
        <v>0</v>
      </c>
      <c r="E362" s="204"/>
      <c r="F362" s="205"/>
      <c r="G362" s="205"/>
      <c r="H362" s="205"/>
      <c r="I362" s="205"/>
      <c r="J362" s="205"/>
      <c r="K362" s="206"/>
      <c r="M362" s="16"/>
      <c r="N362" s="189">
        <v>0</v>
      </c>
      <c r="O362" s="189">
        <v>0</v>
      </c>
      <c r="P362" s="189">
        <v>0</v>
      </c>
      <c r="Q362" s="189">
        <v>0</v>
      </c>
      <c r="R362" s="189">
        <v>0</v>
      </c>
      <c r="S362" s="189">
        <v>0</v>
      </c>
      <c r="T362" s="189">
        <v>0</v>
      </c>
      <c r="U362" s="17">
        <v>2011</v>
      </c>
      <c r="V362" s="189">
        <v>40455</v>
      </c>
      <c r="W362" s="17">
        <f t="shared" ref="W362:BE362" si="131">+W$1</f>
        <v>2009</v>
      </c>
      <c r="X362" s="17">
        <f t="shared" si="131"/>
        <v>2008</v>
      </c>
      <c r="Y362" s="17">
        <f t="shared" si="131"/>
        <v>2007</v>
      </c>
      <c r="Z362" s="17">
        <f t="shared" si="131"/>
        <v>2006</v>
      </c>
      <c r="AA362" s="77">
        <f t="shared" si="131"/>
        <v>2005</v>
      </c>
      <c r="AB362" s="77">
        <f t="shared" si="131"/>
        <v>2004</v>
      </c>
      <c r="AC362">
        <f t="shared" si="131"/>
        <v>2003</v>
      </c>
      <c r="AD362">
        <f t="shared" si="131"/>
        <v>2002</v>
      </c>
      <c r="AE362">
        <f t="shared" si="131"/>
        <v>2001</v>
      </c>
      <c r="AF362">
        <f t="shared" si="131"/>
        <v>2000</v>
      </c>
      <c r="AG362">
        <f t="shared" si="131"/>
        <v>1999</v>
      </c>
      <c r="AH362">
        <f t="shared" si="131"/>
        <v>1998</v>
      </c>
      <c r="AI362">
        <f t="shared" si="131"/>
        <v>1997</v>
      </c>
      <c r="AJ362">
        <f t="shared" si="131"/>
        <v>1996</v>
      </c>
      <c r="AK362">
        <f t="shared" si="131"/>
        <v>1995</v>
      </c>
      <c r="AL362">
        <f t="shared" si="131"/>
        <v>1994</v>
      </c>
      <c r="AM362">
        <f t="shared" si="131"/>
        <v>1993</v>
      </c>
      <c r="AN362">
        <f t="shared" si="131"/>
        <v>1992</v>
      </c>
      <c r="AO362">
        <f t="shared" si="131"/>
        <v>1991</v>
      </c>
      <c r="AP362">
        <f t="shared" si="131"/>
        <v>1990</v>
      </c>
      <c r="AQ362">
        <f t="shared" si="131"/>
        <v>1990</v>
      </c>
      <c r="AR362">
        <f t="shared" si="131"/>
        <v>1990</v>
      </c>
      <c r="AS362">
        <f t="shared" si="131"/>
        <v>1989</v>
      </c>
      <c r="AT362">
        <f t="shared" si="131"/>
        <v>1988</v>
      </c>
      <c r="AU362">
        <f t="shared" si="131"/>
        <v>1988</v>
      </c>
      <c r="AV362">
        <f t="shared" si="131"/>
        <v>1988</v>
      </c>
      <c r="AW362">
        <f t="shared" si="131"/>
        <v>1987</v>
      </c>
      <c r="AX362">
        <f t="shared" si="131"/>
        <v>1987</v>
      </c>
      <c r="AY362">
        <f t="shared" si="131"/>
        <v>1987</v>
      </c>
      <c r="AZ362">
        <f t="shared" si="131"/>
        <v>1986</v>
      </c>
      <c r="BA362">
        <f t="shared" si="131"/>
        <v>1986</v>
      </c>
      <c r="BB362">
        <f t="shared" si="131"/>
        <v>1986</v>
      </c>
      <c r="BC362">
        <f t="shared" si="131"/>
        <v>1985</v>
      </c>
      <c r="BD362">
        <f t="shared" si="131"/>
        <v>1985</v>
      </c>
      <c r="BE362">
        <f t="shared" si="131"/>
        <v>1985</v>
      </c>
      <c r="BF362">
        <f t="shared" ref="BF362:BQ362" si="132">+BF$1</f>
        <v>1984</v>
      </c>
      <c r="BG362">
        <f t="shared" si="132"/>
        <v>1984</v>
      </c>
      <c r="BH362">
        <f t="shared" si="132"/>
        <v>1984</v>
      </c>
      <c r="BI362">
        <f t="shared" si="132"/>
        <v>1983</v>
      </c>
      <c r="BJ362">
        <f t="shared" si="132"/>
        <v>1983</v>
      </c>
      <c r="BK362">
        <f t="shared" si="132"/>
        <v>1983</v>
      </c>
      <c r="BL362">
        <f t="shared" si="132"/>
        <v>1983</v>
      </c>
      <c r="BM362">
        <f t="shared" si="132"/>
        <v>1982</v>
      </c>
      <c r="BN362">
        <f t="shared" si="132"/>
        <v>1981</v>
      </c>
      <c r="BO362">
        <f t="shared" si="132"/>
        <v>1981</v>
      </c>
      <c r="BP362">
        <f t="shared" si="132"/>
        <v>1981</v>
      </c>
      <c r="BQ362">
        <f t="shared" si="132"/>
        <v>1980</v>
      </c>
      <c r="BR362" s="16"/>
    </row>
    <row r="363" spans="1:70">
      <c r="A363" s="317"/>
      <c r="B363" s="312" t="s">
        <v>19</v>
      </c>
      <c r="C363" s="313"/>
      <c r="D363" s="207">
        <f>+入力シート①!R$2</f>
        <v>0</v>
      </c>
      <c r="E363" s="208"/>
      <c r="F363" s="209"/>
      <c r="G363" s="209"/>
      <c r="H363" s="209"/>
      <c r="I363" s="209"/>
      <c r="J363" s="209"/>
      <c r="K363" s="210"/>
      <c r="M363" s="16"/>
      <c r="N363" s="190">
        <v>0</v>
      </c>
      <c r="O363" s="190">
        <v>0</v>
      </c>
      <c r="P363" s="190">
        <v>0</v>
      </c>
      <c r="Q363" s="190">
        <v>0</v>
      </c>
      <c r="R363" s="190">
        <v>0</v>
      </c>
      <c r="S363" s="190">
        <v>0</v>
      </c>
      <c r="T363" s="190">
        <v>0</v>
      </c>
      <c r="U363" s="17">
        <v>0</v>
      </c>
      <c r="V363" s="190">
        <v>40455</v>
      </c>
      <c r="W363" s="17">
        <f>+W$3</f>
        <v>10</v>
      </c>
      <c r="X363" s="17">
        <f>+X$3</f>
        <v>10</v>
      </c>
      <c r="Y363" s="17">
        <f>+Y$3</f>
        <v>10</v>
      </c>
      <c r="Z363" s="17">
        <f t="shared" ref="Z363:BQ363" si="133">+Z$3</f>
        <v>10</v>
      </c>
      <c r="AA363" s="77">
        <f t="shared" si="133"/>
        <v>10</v>
      </c>
      <c r="AB363" s="77">
        <f t="shared" si="133"/>
        <v>10</v>
      </c>
      <c r="AC363">
        <f t="shared" si="133"/>
        <v>10</v>
      </c>
      <c r="AD363">
        <f t="shared" si="133"/>
        <v>10</v>
      </c>
      <c r="AE363">
        <f t="shared" si="133"/>
        <v>10</v>
      </c>
      <c r="AF363">
        <f t="shared" si="133"/>
        <v>10</v>
      </c>
      <c r="AG363">
        <f t="shared" si="133"/>
        <v>10</v>
      </c>
      <c r="AH363">
        <f t="shared" si="133"/>
        <v>10</v>
      </c>
      <c r="AI363">
        <f t="shared" si="133"/>
        <v>10</v>
      </c>
      <c r="AJ363">
        <f t="shared" si="133"/>
        <v>10</v>
      </c>
      <c r="AK363">
        <f t="shared" si="133"/>
        <v>10</v>
      </c>
      <c r="AL363">
        <f t="shared" si="133"/>
        <v>10</v>
      </c>
      <c r="AM363">
        <f t="shared" si="133"/>
        <v>10</v>
      </c>
      <c r="AN363">
        <f t="shared" si="133"/>
        <v>10</v>
      </c>
      <c r="AO363">
        <f t="shared" si="133"/>
        <v>10</v>
      </c>
      <c r="AP363">
        <f t="shared" si="133"/>
        <v>10</v>
      </c>
      <c r="AQ363">
        <f t="shared" si="133"/>
        <v>10</v>
      </c>
      <c r="AR363">
        <f t="shared" si="133"/>
        <v>10</v>
      </c>
      <c r="AS363">
        <f t="shared" si="133"/>
        <v>10</v>
      </c>
      <c r="AT363">
        <f t="shared" si="133"/>
        <v>10</v>
      </c>
      <c r="AU363">
        <f t="shared" si="133"/>
        <v>10</v>
      </c>
      <c r="AV363">
        <f t="shared" si="133"/>
        <v>10</v>
      </c>
      <c r="AW363">
        <f t="shared" si="133"/>
        <v>10</v>
      </c>
      <c r="AX363">
        <f t="shared" si="133"/>
        <v>10</v>
      </c>
      <c r="AY363">
        <f t="shared" si="133"/>
        <v>10</v>
      </c>
      <c r="AZ363">
        <f t="shared" si="133"/>
        <v>10</v>
      </c>
      <c r="BA363">
        <f t="shared" si="133"/>
        <v>10</v>
      </c>
      <c r="BB363">
        <f t="shared" si="133"/>
        <v>10</v>
      </c>
      <c r="BC363">
        <f t="shared" si="133"/>
        <v>10</v>
      </c>
      <c r="BD363">
        <f t="shared" si="133"/>
        <v>10</v>
      </c>
      <c r="BE363">
        <f t="shared" si="133"/>
        <v>10</v>
      </c>
      <c r="BF363">
        <f t="shared" si="133"/>
        <v>10</v>
      </c>
      <c r="BG363">
        <f t="shared" si="133"/>
        <v>10</v>
      </c>
      <c r="BH363">
        <f t="shared" si="133"/>
        <v>10</v>
      </c>
      <c r="BI363">
        <f t="shared" si="133"/>
        <v>10</v>
      </c>
      <c r="BJ363">
        <f t="shared" si="133"/>
        <v>10</v>
      </c>
      <c r="BK363">
        <f t="shared" si="133"/>
        <v>10</v>
      </c>
      <c r="BL363">
        <f t="shared" si="133"/>
        <v>10</v>
      </c>
      <c r="BM363">
        <f t="shared" si="133"/>
        <v>10</v>
      </c>
      <c r="BN363">
        <f t="shared" si="133"/>
        <v>10</v>
      </c>
      <c r="BO363">
        <f t="shared" si="133"/>
        <v>10</v>
      </c>
      <c r="BP363">
        <f t="shared" si="133"/>
        <v>10</v>
      </c>
      <c r="BQ363">
        <f t="shared" si="133"/>
        <v>10</v>
      </c>
      <c r="BR363" s="16"/>
    </row>
    <row r="364" spans="1:70">
      <c r="A364" s="317"/>
      <c r="B364" s="312" t="s">
        <v>20</v>
      </c>
      <c r="C364" s="313"/>
      <c r="D364" s="211">
        <f>+入力シート①!R$2</f>
        <v>0</v>
      </c>
      <c r="E364" s="208"/>
      <c r="F364" s="209"/>
      <c r="G364" s="209"/>
      <c r="H364" s="209"/>
      <c r="I364" s="209"/>
      <c r="J364" s="209"/>
      <c r="K364" s="210"/>
      <c r="M364" s="16"/>
      <c r="N364" s="191">
        <v>0</v>
      </c>
      <c r="O364" s="191">
        <v>0</v>
      </c>
      <c r="P364" s="191">
        <v>0</v>
      </c>
      <c r="Q364" s="191">
        <v>0</v>
      </c>
      <c r="R364" s="191">
        <v>0</v>
      </c>
      <c r="S364" s="191">
        <v>0</v>
      </c>
      <c r="T364" s="191">
        <v>0</v>
      </c>
      <c r="U364" s="17">
        <v>0</v>
      </c>
      <c r="V364" s="79">
        <v>39743</v>
      </c>
      <c r="W364" s="79"/>
      <c r="X364" s="79">
        <v>39743</v>
      </c>
      <c r="Z364" s="17">
        <v>11</v>
      </c>
      <c r="AA364" s="77">
        <v>5</v>
      </c>
      <c r="AU364">
        <v>21</v>
      </c>
      <c r="AY364">
        <v>7</v>
      </c>
      <c r="BB364">
        <v>14</v>
      </c>
      <c r="BE364">
        <v>24</v>
      </c>
      <c r="BH364">
        <v>26</v>
      </c>
      <c r="BO364">
        <v>6</v>
      </c>
      <c r="BR364" s="16"/>
    </row>
    <row r="365" spans="1:70">
      <c r="A365" s="317"/>
      <c r="B365" s="312" t="s">
        <v>62</v>
      </c>
      <c r="C365" s="313"/>
      <c r="D365" s="198">
        <f>+入力シート①!R$3</f>
        <v>66</v>
      </c>
      <c r="E365" s="208"/>
      <c r="F365" s="209"/>
      <c r="G365" s="209"/>
      <c r="H365" s="209"/>
      <c r="I365" s="209"/>
      <c r="J365" s="209"/>
      <c r="K365" s="210"/>
      <c r="M365" s="16"/>
      <c r="N365" s="17">
        <v>66</v>
      </c>
      <c r="O365" s="17">
        <v>66</v>
      </c>
      <c r="P365" s="17">
        <v>66</v>
      </c>
      <c r="Q365" s="17">
        <v>66</v>
      </c>
      <c r="R365" s="17">
        <v>66</v>
      </c>
      <c r="S365" s="17">
        <v>66</v>
      </c>
      <c r="T365" s="17">
        <v>66</v>
      </c>
      <c r="U365" s="17">
        <v>66</v>
      </c>
      <c r="V365" s="17">
        <v>66</v>
      </c>
      <c r="W365" s="17">
        <f>+$A$362</f>
        <v>66</v>
      </c>
      <c r="X365" s="17">
        <f>+$A$362</f>
        <v>66</v>
      </c>
      <c r="Y365" s="17">
        <f>+$A$362</f>
        <v>66</v>
      </c>
      <c r="Z365" s="17">
        <f t="shared" ref="Z365:BQ365" si="134">+$A$362</f>
        <v>66</v>
      </c>
      <c r="AA365" s="77">
        <f t="shared" si="134"/>
        <v>66</v>
      </c>
      <c r="AB365" s="77">
        <f t="shared" si="134"/>
        <v>66</v>
      </c>
      <c r="AC365">
        <f t="shared" si="134"/>
        <v>66</v>
      </c>
      <c r="AD365">
        <f t="shared" si="134"/>
        <v>66</v>
      </c>
      <c r="AE365">
        <f t="shared" si="134"/>
        <v>66</v>
      </c>
      <c r="AF365">
        <f t="shared" si="134"/>
        <v>66</v>
      </c>
      <c r="AG365">
        <f t="shared" si="134"/>
        <v>66</v>
      </c>
      <c r="AH365">
        <f t="shared" si="134"/>
        <v>66</v>
      </c>
      <c r="AI365">
        <f t="shared" si="134"/>
        <v>66</v>
      </c>
      <c r="AJ365">
        <f t="shared" si="134"/>
        <v>66</v>
      </c>
      <c r="AK365">
        <f t="shared" si="134"/>
        <v>66</v>
      </c>
      <c r="AL365">
        <f t="shared" si="134"/>
        <v>66</v>
      </c>
      <c r="AM365">
        <f t="shared" si="134"/>
        <v>66</v>
      </c>
      <c r="AN365">
        <f t="shared" si="134"/>
        <v>66</v>
      </c>
      <c r="AO365">
        <f t="shared" si="134"/>
        <v>66</v>
      </c>
      <c r="AP365">
        <f t="shared" si="134"/>
        <v>66</v>
      </c>
      <c r="AQ365">
        <f t="shared" si="134"/>
        <v>66</v>
      </c>
      <c r="AR365">
        <f t="shared" si="134"/>
        <v>66</v>
      </c>
      <c r="AS365">
        <f t="shared" si="134"/>
        <v>66</v>
      </c>
      <c r="AT365">
        <f t="shared" si="134"/>
        <v>66</v>
      </c>
      <c r="AU365">
        <f t="shared" si="134"/>
        <v>66</v>
      </c>
      <c r="AV365">
        <f t="shared" si="134"/>
        <v>66</v>
      </c>
      <c r="AW365">
        <f t="shared" si="134"/>
        <v>66</v>
      </c>
      <c r="AX365">
        <f t="shared" si="134"/>
        <v>66</v>
      </c>
      <c r="AY365">
        <f t="shared" si="134"/>
        <v>66</v>
      </c>
      <c r="AZ365">
        <f t="shared" si="134"/>
        <v>66</v>
      </c>
      <c r="BA365">
        <f t="shared" si="134"/>
        <v>66</v>
      </c>
      <c r="BB365">
        <f t="shared" si="134"/>
        <v>66</v>
      </c>
      <c r="BC365">
        <f t="shared" si="134"/>
        <v>66</v>
      </c>
      <c r="BD365">
        <f t="shared" si="134"/>
        <v>66</v>
      </c>
      <c r="BE365">
        <f t="shared" si="134"/>
        <v>66</v>
      </c>
      <c r="BF365">
        <f t="shared" si="134"/>
        <v>66</v>
      </c>
      <c r="BG365">
        <f t="shared" si="134"/>
        <v>66</v>
      </c>
      <c r="BH365">
        <f t="shared" si="134"/>
        <v>66</v>
      </c>
      <c r="BI365">
        <f t="shared" si="134"/>
        <v>66</v>
      </c>
      <c r="BJ365">
        <f t="shared" si="134"/>
        <v>66</v>
      </c>
      <c r="BK365">
        <f t="shared" si="134"/>
        <v>66</v>
      </c>
      <c r="BL365">
        <f t="shared" si="134"/>
        <v>66</v>
      </c>
      <c r="BM365">
        <f t="shared" si="134"/>
        <v>66</v>
      </c>
      <c r="BN365">
        <f t="shared" si="134"/>
        <v>66</v>
      </c>
      <c r="BO365">
        <f t="shared" si="134"/>
        <v>66</v>
      </c>
      <c r="BP365">
        <f t="shared" si="134"/>
        <v>66</v>
      </c>
      <c r="BQ365">
        <f t="shared" si="134"/>
        <v>66</v>
      </c>
      <c r="BR365" s="16"/>
    </row>
    <row r="366" spans="1:70" ht="16.5" thickBot="1">
      <c r="A366" s="317"/>
      <c r="B366" s="312" t="s">
        <v>21</v>
      </c>
      <c r="C366" s="313"/>
      <c r="D366" s="212">
        <f>+入力シート①!R$4</f>
        <v>0</v>
      </c>
      <c r="E366" s="213"/>
      <c r="F366" s="214"/>
      <c r="G366" s="214"/>
      <c r="H366" s="214"/>
      <c r="I366" s="214"/>
      <c r="J366" s="214"/>
      <c r="K366" s="215"/>
      <c r="M366" s="16"/>
      <c r="N366" s="166">
        <v>0</v>
      </c>
      <c r="O366" s="166">
        <v>0</v>
      </c>
      <c r="P366" s="166">
        <v>0</v>
      </c>
      <c r="Q366" s="166">
        <v>0</v>
      </c>
      <c r="R366" s="166">
        <v>0</v>
      </c>
      <c r="S366" s="166">
        <v>0</v>
      </c>
      <c r="T366" s="166">
        <v>0</v>
      </c>
      <c r="U366" s="17">
        <v>0</v>
      </c>
      <c r="V366" s="84">
        <v>0.49305555555555558</v>
      </c>
      <c r="W366" s="84"/>
      <c r="X366" s="84">
        <v>0.49305555555555558</v>
      </c>
      <c r="BR366" s="16"/>
    </row>
    <row r="367" spans="1:70">
      <c r="A367" s="317"/>
      <c r="B367" s="314" t="s">
        <v>22</v>
      </c>
      <c r="C367" s="216">
        <v>0</v>
      </c>
      <c r="D367" s="198">
        <f>+入力シート①!R$5</f>
        <v>0</v>
      </c>
      <c r="E367" s="198">
        <f>+COUNT($M367:$BR367)</f>
        <v>18</v>
      </c>
      <c r="F367" s="201">
        <f>+AVERAGE($M367:$BR367)</f>
        <v>14.033333333333335</v>
      </c>
      <c r="G367" s="201">
        <f>+STDEV($M367:$BR367)</f>
        <v>12.976177267230446</v>
      </c>
      <c r="H367" s="201">
        <f>+MAX($M367:$BR367)</f>
        <v>26.5</v>
      </c>
      <c r="I367" s="201">
        <f>+MIN($M367:$BR367)</f>
        <v>0</v>
      </c>
      <c r="J367" s="201">
        <f>+D367-F367</f>
        <v>-14.033333333333335</v>
      </c>
      <c r="K367" s="201">
        <f>+J367/G367</f>
        <v>-1.0814689907768593</v>
      </c>
      <c r="M367" s="16"/>
      <c r="N367" s="17">
        <v>0</v>
      </c>
      <c r="O367" s="17">
        <v>0</v>
      </c>
      <c r="P367" s="17">
        <v>0</v>
      </c>
      <c r="Q367" s="17">
        <v>0</v>
      </c>
      <c r="R367" s="17">
        <v>0</v>
      </c>
      <c r="S367" s="17">
        <v>0</v>
      </c>
      <c r="T367" s="17">
        <v>0</v>
      </c>
      <c r="U367" s="17">
        <v>0</v>
      </c>
      <c r="V367">
        <v>26.1</v>
      </c>
      <c r="X367">
        <v>26.1</v>
      </c>
      <c r="Z367" s="17">
        <v>25.5</v>
      </c>
      <c r="AA367" s="77">
        <v>26.5</v>
      </c>
      <c r="AU367">
        <v>25.6</v>
      </c>
      <c r="AY367">
        <v>25.8</v>
      </c>
      <c r="BB367">
        <v>25.8</v>
      </c>
      <c r="BE367">
        <v>25.7</v>
      </c>
      <c r="BH367">
        <v>20.5</v>
      </c>
      <c r="BO367">
        <v>25</v>
      </c>
      <c r="BR367" s="16"/>
    </row>
    <row r="368" spans="1:70">
      <c r="A368" s="317"/>
      <c r="B368" s="314"/>
      <c r="C368" s="216">
        <v>10</v>
      </c>
      <c r="D368" s="198">
        <f>+入力シート①!R$6</f>
        <v>0</v>
      </c>
      <c r="E368" s="198">
        <f t="shared" ref="E368:E382" si="135">+COUNT($M368:$BR368)</f>
        <v>18</v>
      </c>
      <c r="F368" s="201">
        <f t="shared" ref="F368:F382" si="136">+AVERAGE($M368:$BR368)</f>
        <v>13.984955555555555</v>
      </c>
      <c r="G368" s="201">
        <f t="shared" ref="G368:G382" si="137">+STDEV($M368:$BR368)</f>
        <v>12.930842382560172</v>
      </c>
      <c r="H368" s="201">
        <f t="shared" ref="H368:H382" si="138">+MAX($M368:$BR368)</f>
        <v>26.57</v>
      </c>
      <c r="I368" s="201">
        <f t="shared" ref="I368:I382" si="139">+MIN($M368:$BR368)</f>
        <v>0</v>
      </c>
      <c r="J368" s="201">
        <f t="shared" ref="J368:J379" si="140">+D368-F368</f>
        <v>-13.984955555555555</v>
      </c>
      <c r="K368" s="201">
        <f t="shared" ref="K368:K379" si="141">+J368/G368</f>
        <v>-1.0815192964084896</v>
      </c>
      <c r="M368" s="16"/>
      <c r="N368" s="17">
        <v>0</v>
      </c>
      <c r="O368" s="17">
        <v>0</v>
      </c>
      <c r="P368" s="17">
        <v>0</v>
      </c>
      <c r="Q368" s="17">
        <v>0</v>
      </c>
      <c r="R368" s="17">
        <v>0</v>
      </c>
      <c r="S368" s="17">
        <v>0</v>
      </c>
      <c r="T368" s="17">
        <v>0</v>
      </c>
      <c r="U368" s="17">
        <v>0</v>
      </c>
      <c r="V368">
        <v>26.084599999999998</v>
      </c>
      <c r="X368">
        <v>26.084599999999998</v>
      </c>
      <c r="Z368" s="17">
        <v>25.58</v>
      </c>
      <c r="AA368" s="77">
        <v>26.57</v>
      </c>
      <c r="AU368">
        <v>25.07</v>
      </c>
      <c r="AY368">
        <v>25.91</v>
      </c>
      <c r="BB368">
        <v>25.47</v>
      </c>
      <c r="BE368">
        <v>25.28</v>
      </c>
      <c r="BH368">
        <v>20.51</v>
      </c>
      <c r="BO368">
        <v>25.17</v>
      </c>
      <c r="BR368" s="16"/>
    </row>
    <row r="369" spans="1:70">
      <c r="A369" s="317"/>
      <c r="B369" s="314"/>
      <c r="C369" s="216">
        <v>20</v>
      </c>
      <c r="D369" s="198">
        <f>+入力シート①!R$7</f>
        <v>0</v>
      </c>
      <c r="E369" s="198">
        <f t="shared" si="135"/>
        <v>18</v>
      </c>
      <c r="F369" s="201">
        <f t="shared" si="136"/>
        <v>13.984166666666667</v>
      </c>
      <c r="G369" s="201">
        <f t="shared" si="137"/>
        <v>12.930478813754004</v>
      </c>
      <c r="H369" s="201">
        <f t="shared" si="138"/>
        <v>26.57</v>
      </c>
      <c r="I369" s="201">
        <f t="shared" si="139"/>
        <v>0</v>
      </c>
      <c r="J369" s="201">
        <f t="shared" si="140"/>
        <v>-13.984166666666667</v>
      </c>
      <c r="K369" s="201">
        <f t="shared" si="141"/>
        <v>-1.0814886956693257</v>
      </c>
      <c r="M369" s="16"/>
      <c r="N369" s="17">
        <v>0</v>
      </c>
      <c r="O369" s="17">
        <v>0</v>
      </c>
      <c r="P369" s="17">
        <v>0</v>
      </c>
      <c r="Q369" s="17">
        <v>0</v>
      </c>
      <c r="R369" s="17">
        <v>0</v>
      </c>
      <c r="S369" s="17">
        <v>0</v>
      </c>
      <c r="T369" s="17">
        <v>0</v>
      </c>
      <c r="U369" s="17">
        <v>0</v>
      </c>
      <c r="V369">
        <v>26.102499999999999</v>
      </c>
      <c r="X369">
        <v>26.102499999999999</v>
      </c>
      <c r="Z369" s="17">
        <v>25.59</v>
      </c>
      <c r="AA369" s="77">
        <v>26.57</v>
      </c>
      <c r="AU369">
        <v>25.07</v>
      </c>
      <c r="AY369">
        <v>25.9</v>
      </c>
      <c r="BB369">
        <v>25.47</v>
      </c>
      <c r="BE369">
        <v>25.29</v>
      </c>
      <c r="BH369">
        <v>20.5</v>
      </c>
      <c r="BO369">
        <v>25.12</v>
      </c>
      <c r="BR369" s="16"/>
    </row>
    <row r="370" spans="1:70">
      <c r="A370" s="317"/>
      <c r="B370" s="314"/>
      <c r="C370" s="216">
        <v>30</v>
      </c>
      <c r="D370" s="198">
        <f>+入力シート①!R$8</f>
        <v>0</v>
      </c>
      <c r="E370" s="198">
        <f t="shared" si="135"/>
        <v>18</v>
      </c>
      <c r="F370" s="201">
        <f t="shared" si="136"/>
        <v>13.967699999999999</v>
      </c>
      <c r="G370" s="201">
        <f t="shared" si="137"/>
        <v>12.914133337868064</v>
      </c>
      <c r="H370" s="201">
        <f t="shared" si="138"/>
        <v>26.57</v>
      </c>
      <c r="I370" s="201">
        <f t="shared" si="139"/>
        <v>0</v>
      </c>
      <c r="J370" s="201">
        <f t="shared" si="140"/>
        <v>-13.967699999999999</v>
      </c>
      <c r="K370" s="201">
        <f t="shared" si="141"/>
        <v>-1.0815824519205299</v>
      </c>
      <c r="M370" s="16"/>
      <c r="N370" s="17">
        <v>0</v>
      </c>
      <c r="O370" s="17">
        <v>0</v>
      </c>
      <c r="P370" s="17">
        <v>0</v>
      </c>
      <c r="Q370" s="17">
        <v>0</v>
      </c>
      <c r="R370" s="17">
        <v>0</v>
      </c>
      <c r="S370" s="17">
        <v>0</v>
      </c>
      <c r="T370" s="17">
        <v>0</v>
      </c>
      <c r="U370" s="17">
        <v>0</v>
      </c>
      <c r="V370">
        <v>25.979299999999999</v>
      </c>
      <c r="X370">
        <v>25.979299999999999</v>
      </c>
      <c r="Z370" s="17">
        <v>25.59</v>
      </c>
      <c r="AA370" s="77">
        <v>26.57</v>
      </c>
      <c r="AU370">
        <v>25.08</v>
      </c>
      <c r="AY370">
        <v>25.88</v>
      </c>
      <c r="BB370">
        <v>25.47</v>
      </c>
      <c r="BE370">
        <v>25.29</v>
      </c>
      <c r="BH370">
        <v>20.51</v>
      </c>
      <c r="BO370">
        <v>25.07</v>
      </c>
      <c r="BR370" s="16"/>
    </row>
    <row r="371" spans="1:70">
      <c r="A371" s="317"/>
      <c r="B371" s="314"/>
      <c r="C371" s="216">
        <v>50</v>
      </c>
      <c r="D371" s="198">
        <f>+入力シート①!R$9</f>
        <v>0</v>
      </c>
      <c r="E371" s="198">
        <f t="shared" si="135"/>
        <v>18</v>
      </c>
      <c r="F371" s="201">
        <f t="shared" si="136"/>
        <v>13.928311111111109</v>
      </c>
      <c r="G371" s="201">
        <f t="shared" si="137"/>
        <v>12.877976884263848</v>
      </c>
      <c r="H371" s="201">
        <f t="shared" si="138"/>
        <v>26.49</v>
      </c>
      <c r="I371" s="201">
        <f t="shared" si="139"/>
        <v>0</v>
      </c>
      <c r="J371" s="201">
        <f t="shared" si="140"/>
        <v>-13.928311111111109</v>
      </c>
      <c r="K371" s="201">
        <f t="shared" si="141"/>
        <v>-1.0815604994702785</v>
      </c>
      <c r="M371" s="16"/>
      <c r="N371" s="17">
        <v>0</v>
      </c>
      <c r="O371" s="17">
        <v>0</v>
      </c>
      <c r="P371" s="17">
        <v>0</v>
      </c>
      <c r="Q371" s="17">
        <v>0</v>
      </c>
      <c r="R371" s="17">
        <v>0</v>
      </c>
      <c r="S371" s="17">
        <v>0</v>
      </c>
      <c r="T371" s="17">
        <v>0</v>
      </c>
      <c r="U371" s="17">
        <v>0</v>
      </c>
      <c r="V371">
        <v>25.794799999999999</v>
      </c>
      <c r="X371">
        <v>25.794799999999999</v>
      </c>
      <c r="Z371" s="17">
        <v>25.59</v>
      </c>
      <c r="AA371" s="77">
        <v>26.49</v>
      </c>
      <c r="AU371">
        <v>25.08</v>
      </c>
      <c r="AY371">
        <v>25.82</v>
      </c>
      <c r="BB371">
        <v>25.47</v>
      </c>
      <c r="BE371">
        <v>25.3</v>
      </c>
      <c r="BH371">
        <v>20.420000000000002</v>
      </c>
      <c r="BO371">
        <v>24.95</v>
      </c>
      <c r="BR371" s="16"/>
    </row>
    <row r="372" spans="1:70">
      <c r="A372" s="317"/>
      <c r="B372" s="314"/>
      <c r="C372" s="216">
        <v>75</v>
      </c>
      <c r="D372" s="198">
        <f>+入力シート①!R$10</f>
        <v>0</v>
      </c>
      <c r="E372" s="198">
        <f t="shared" si="135"/>
        <v>18</v>
      </c>
      <c r="F372" s="201">
        <f t="shared" si="136"/>
        <v>13.436444444444444</v>
      </c>
      <c r="G372" s="201">
        <f t="shared" si="137"/>
        <v>12.462859223554755</v>
      </c>
      <c r="H372" s="201">
        <f t="shared" si="138"/>
        <v>25.59</v>
      </c>
      <c r="I372" s="201">
        <f t="shared" si="139"/>
        <v>0</v>
      </c>
      <c r="J372" s="201">
        <f t="shared" si="140"/>
        <v>-13.436444444444444</v>
      </c>
      <c r="K372" s="201">
        <f t="shared" si="141"/>
        <v>-1.0781189294868723</v>
      </c>
      <c r="M372" s="16"/>
      <c r="N372" s="17">
        <v>0</v>
      </c>
      <c r="O372" s="17">
        <v>0</v>
      </c>
      <c r="P372" s="17">
        <v>0</v>
      </c>
      <c r="Q372" s="17">
        <v>0</v>
      </c>
      <c r="R372" s="17">
        <v>0</v>
      </c>
      <c r="S372" s="17">
        <v>0</v>
      </c>
      <c r="T372" s="17">
        <v>0</v>
      </c>
      <c r="U372" s="17">
        <v>0</v>
      </c>
      <c r="V372">
        <v>24.308</v>
      </c>
      <c r="X372">
        <v>24.308</v>
      </c>
      <c r="Z372" s="17">
        <v>25.59</v>
      </c>
      <c r="AA372" s="77">
        <v>24.81</v>
      </c>
      <c r="AU372">
        <v>25.21</v>
      </c>
      <c r="AY372">
        <v>25.51</v>
      </c>
      <c r="BB372">
        <v>25.46</v>
      </c>
      <c r="BE372">
        <v>24.78</v>
      </c>
      <c r="BH372">
        <v>18.440000000000001</v>
      </c>
      <c r="BO372">
        <v>23.44</v>
      </c>
      <c r="BR372" s="16"/>
    </row>
    <row r="373" spans="1:70">
      <c r="A373" s="317"/>
      <c r="B373" s="314"/>
      <c r="C373" s="216">
        <v>100</v>
      </c>
      <c r="D373" s="198">
        <f>+入力シート①!R$11</f>
        <v>0</v>
      </c>
      <c r="E373" s="198">
        <f t="shared" si="135"/>
        <v>18</v>
      </c>
      <c r="F373" s="201">
        <f t="shared" si="136"/>
        <v>12.38411111111111</v>
      </c>
      <c r="G373" s="201">
        <f t="shared" si="137"/>
        <v>11.566552981302642</v>
      </c>
      <c r="H373" s="201">
        <f t="shared" si="138"/>
        <v>24.38</v>
      </c>
      <c r="I373" s="201">
        <f t="shared" si="139"/>
        <v>0</v>
      </c>
      <c r="J373" s="201">
        <f t="shared" si="140"/>
        <v>-12.38411111111111</v>
      </c>
      <c r="K373" s="201">
        <f t="shared" si="141"/>
        <v>-1.0706829537832103</v>
      </c>
      <c r="M373" s="16"/>
      <c r="N373" s="17">
        <v>0</v>
      </c>
      <c r="O373" s="17">
        <v>0</v>
      </c>
      <c r="P373" s="17">
        <v>0</v>
      </c>
      <c r="Q373" s="17">
        <v>0</v>
      </c>
      <c r="R373" s="17">
        <v>0</v>
      </c>
      <c r="S373" s="17">
        <v>0</v>
      </c>
      <c r="T373" s="17">
        <v>0</v>
      </c>
      <c r="U373" s="17">
        <v>0</v>
      </c>
      <c r="V373">
        <v>22.477</v>
      </c>
      <c r="X373">
        <v>22.477</v>
      </c>
      <c r="Z373" s="17">
        <v>23.96</v>
      </c>
      <c r="AA373" s="77">
        <v>21.4</v>
      </c>
      <c r="AU373">
        <v>24.22</v>
      </c>
      <c r="AY373">
        <v>24.38</v>
      </c>
      <c r="BB373">
        <v>24.33</v>
      </c>
      <c r="BE373">
        <v>23.38</v>
      </c>
      <c r="BH373">
        <v>15.46</v>
      </c>
      <c r="BO373">
        <v>20.83</v>
      </c>
      <c r="BR373" s="16"/>
    </row>
    <row r="374" spans="1:70">
      <c r="A374" s="317"/>
      <c r="B374" s="314"/>
      <c r="C374" s="216">
        <v>150</v>
      </c>
      <c r="D374" s="198">
        <f>+入力シート①!R$12</f>
        <v>0</v>
      </c>
      <c r="E374" s="198">
        <f t="shared" si="135"/>
        <v>18</v>
      </c>
      <c r="F374" s="201">
        <f t="shared" si="136"/>
        <v>10.179677777777776</v>
      </c>
      <c r="G374" s="201">
        <f t="shared" si="137"/>
        <v>9.5583463711075787</v>
      </c>
      <c r="H374" s="201">
        <f t="shared" si="138"/>
        <v>20.69</v>
      </c>
      <c r="I374" s="201">
        <f t="shared" si="139"/>
        <v>0</v>
      </c>
      <c r="J374" s="201">
        <f t="shared" si="140"/>
        <v>-10.179677777777776</v>
      </c>
      <c r="K374" s="201">
        <f t="shared" si="141"/>
        <v>-1.0650040689620039</v>
      </c>
      <c r="M374" s="16"/>
      <c r="N374" s="17">
        <v>0</v>
      </c>
      <c r="O374" s="17">
        <v>0</v>
      </c>
      <c r="P374" s="17">
        <v>0</v>
      </c>
      <c r="Q374" s="17">
        <v>0</v>
      </c>
      <c r="R374" s="17">
        <v>0</v>
      </c>
      <c r="S374" s="17">
        <v>0</v>
      </c>
      <c r="T374" s="17">
        <v>0</v>
      </c>
      <c r="U374" s="17">
        <v>0</v>
      </c>
      <c r="V374">
        <v>17.717099999999999</v>
      </c>
      <c r="X374">
        <v>17.717099999999999</v>
      </c>
      <c r="Z374" s="17">
        <v>20.69</v>
      </c>
      <c r="AA374" s="77">
        <v>19.440000000000001</v>
      </c>
      <c r="AU374">
        <v>17.97</v>
      </c>
      <c r="AY374">
        <v>20.48</v>
      </c>
      <c r="BB374">
        <v>19.8</v>
      </c>
      <c r="BE374">
        <v>20.32</v>
      </c>
      <c r="BH374">
        <v>11.91</v>
      </c>
      <c r="BO374">
        <v>17.190000000000001</v>
      </c>
      <c r="BR374" s="16"/>
    </row>
    <row r="375" spans="1:70">
      <c r="A375" s="317"/>
      <c r="B375" s="314"/>
      <c r="C375" s="216">
        <v>200</v>
      </c>
      <c r="D375" s="198">
        <f>+入力シート①!R$13</f>
        <v>0</v>
      </c>
      <c r="E375" s="198">
        <f t="shared" si="135"/>
        <v>18</v>
      </c>
      <c r="F375" s="201">
        <f t="shared" si="136"/>
        <v>8.9299888888888894</v>
      </c>
      <c r="G375" s="201">
        <f t="shared" si="137"/>
        <v>8.4594006741465826</v>
      </c>
      <c r="H375" s="201">
        <f t="shared" si="138"/>
        <v>19.670000000000002</v>
      </c>
      <c r="I375" s="201">
        <f t="shared" si="139"/>
        <v>0</v>
      </c>
      <c r="J375" s="201">
        <f t="shared" si="140"/>
        <v>-8.9299888888888894</v>
      </c>
      <c r="K375" s="201">
        <f t="shared" si="141"/>
        <v>-1.0556290253729803</v>
      </c>
      <c r="M375" s="16"/>
      <c r="N375" s="17">
        <v>0</v>
      </c>
      <c r="O375" s="17">
        <v>0</v>
      </c>
      <c r="P375" s="17">
        <v>0</v>
      </c>
      <c r="Q375" s="17">
        <v>0</v>
      </c>
      <c r="R375" s="17">
        <v>0</v>
      </c>
      <c r="S375" s="17">
        <v>0</v>
      </c>
      <c r="T375" s="17">
        <v>0</v>
      </c>
      <c r="U375" s="17">
        <v>0</v>
      </c>
      <c r="V375">
        <v>14.889900000000001</v>
      </c>
      <c r="X375">
        <v>14.889900000000001</v>
      </c>
      <c r="Z375" s="17">
        <v>19.670000000000002</v>
      </c>
      <c r="AA375" s="77">
        <v>18.84</v>
      </c>
      <c r="AU375">
        <v>15.77</v>
      </c>
      <c r="AY375">
        <v>17.45</v>
      </c>
      <c r="BB375">
        <v>15.08</v>
      </c>
      <c r="BE375">
        <v>18.78</v>
      </c>
      <c r="BH375">
        <v>10.28</v>
      </c>
      <c r="BO375">
        <v>15.09</v>
      </c>
      <c r="BR375" s="16"/>
    </row>
    <row r="376" spans="1:70">
      <c r="A376" s="317"/>
      <c r="B376" s="314"/>
      <c r="C376" s="216">
        <v>300</v>
      </c>
      <c r="D376" s="198">
        <f>+入力シート①!R$14</f>
        <v>0</v>
      </c>
      <c r="E376" s="198">
        <f t="shared" si="135"/>
        <v>12</v>
      </c>
      <c r="F376" s="201">
        <f t="shared" si="136"/>
        <v>4.6504500000000002</v>
      </c>
      <c r="G376" s="201">
        <f t="shared" si="137"/>
        <v>7.0201228955184121</v>
      </c>
      <c r="H376" s="201">
        <f t="shared" si="138"/>
        <v>17.059999999999999</v>
      </c>
      <c r="I376" s="201">
        <f t="shared" si="139"/>
        <v>0</v>
      </c>
      <c r="J376" s="201">
        <f t="shared" si="140"/>
        <v>-4.6504500000000002</v>
      </c>
      <c r="K376" s="201">
        <f t="shared" si="141"/>
        <v>-0.66244566786271064</v>
      </c>
      <c r="M376" s="16"/>
      <c r="N376" s="17">
        <v>0</v>
      </c>
      <c r="O376" s="17">
        <v>0</v>
      </c>
      <c r="P376" s="17">
        <v>0</v>
      </c>
      <c r="Q376" s="17">
        <v>0</v>
      </c>
      <c r="R376" s="17">
        <v>0</v>
      </c>
      <c r="S376" s="17">
        <v>0</v>
      </c>
      <c r="T376" s="17">
        <v>0</v>
      </c>
      <c r="U376" s="17">
        <v>0</v>
      </c>
      <c r="V376">
        <v>11.6127</v>
      </c>
      <c r="X376">
        <v>11.6127</v>
      </c>
      <c r="Z376" s="17">
        <v>15.52</v>
      </c>
      <c r="AA376" s="77">
        <v>17.059999999999999</v>
      </c>
      <c r="BR376" s="16"/>
    </row>
    <row r="377" spans="1:70">
      <c r="A377" s="317"/>
      <c r="B377" s="314"/>
      <c r="C377" s="216">
        <v>400</v>
      </c>
      <c r="D377" s="198">
        <f>+入力シート①!R$15</f>
        <v>0</v>
      </c>
      <c r="E377" s="198">
        <f t="shared" si="135"/>
        <v>12</v>
      </c>
      <c r="F377" s="201">
        <f t="shared" si="136"/>
        <v>3.6514500000000001</v>
      </c>
      <c r="G377" s="201">
        <f t="shared" si="137"/>
        <v>5.7232346079182097</v>
      </c>
      <c r="H377" s="201">
        <f t="shared" si="138"/>
        <v>16.149999999999999</v>
      </c>
      <c r="I377" s="201">
        <f t="shared" si="139"/>
        <v>0</v>
      </c>
      <c r="J377" s="201">
        <f t="shared" si="140"/>
        <v>-3.6514500000000001</v>
      </c>
      <c r="K377" s="201">
        <f t="shared" si="141"/>
        <v>-0.63800459882391436</v>
      </c>
      <c r="M377" s="16"/>
      <c r="N377" s="17">
        <v>0</v>
      </c>
      <c r="O377" s="17">
        <v>0</v>
      </c>
      <c r="P377" s="17">
        <v>0</v>
      </c>
      <c r="Q377" s="17">
        <v>0</v>
      </c>
      <c r="R377" s="17">
        <v>0</v>
      </c>
      <c r="S377" s="17">
        <v>0</v>
      </c>
      <c r="T377" s="17">
        <v>0</v>
      </c>
      <c r="U377" s="17">
        <v>0</v>
      </c>
      <c r="V377">
        <v>8.3736999999999995</v>
      </c>
      <c r="X377">
        <v>8.3736999999999995</v>
      </c>
      <c r="Z377" s="17">
        <v>10.92</v>
      </c>
      <c r="AA377" s="77">
        <v>16.149999999999999</v>
      </c>
      <c r="BR377" s="16"/>
    </row>
    <row r="378" spans="1:70">
      <c r="A378" s="317"/>
      <c r="B378" s="314"/>
      <c r="C378" s="216">
        <v>500</v>
      </c>
      <c r="D378" s="198">
        <f>+入力シート①!R$16</f>
        <v>0</v>
      </c>
      <c r="E378" s="198">
        <f t="shared" si="135"/>
        <v>12</v>
      </c>
      <c r="F378" s="201">
        <f t="shared" si="136"/>
        <v>3.05105</v>
      </c>
      <c r="G378" s="201">
        <f t="shared" si="137"/>
        <v>4.7312563212399237</v>
      </c>
      <c r="H378" s="201">
        <f t="shared" si="138"/>
        <v>12.72</v>
      </c>
      <c r="I378" s="201">
        <f t="shared" si="139"/>
        <v>0</v>
      </c>
      <c r="J378" s="201">
        <f t="shared" si="140"/>
        <v>-3.05105</v>
      </c>
      <c r="K378" s="201">
        <f t="shared" si="141"/>
        <v>-0.64487100102841377</v>
      </c>
      <c r="M378" s="16"/>
      <c r="N378" s="17">
        <v>0</v>
      </c>
      <c r="O378" s="17">
        <v>0</v>
      </c>
      <c r="P378" s="17">
        <v>0</v>
      </c>
      <c r="Q378" s="17">
        <v>0</v>
      </c>
      <c r="R378" s="17">
        <v>0</v>
      </c>
      <c r="S378" s="17">
        <v>0</v>
      </c>
      <c r="T378" s="17">
        <v>0</v>
      </c>
      <c r="U378" s="17">
        <v>0</v>
      </c>
      <c r="V378">
        <v>6.9763000000000002</v>
      </c>
      <c r="X378">
        <v>6.9763000000000002</v>
      </c>
      <c r="Z378" s="17">
        <v>9.94</v>
      </c>
      <c r="AA378" s="77">
        <v>12.72</v>
      </c>
      <c r="BR378" s="16"/>
    </row>
    <row r="379" spans="1:70">
      <c r="A379" s="317"/>
      <c r="B379" s="314"/>
      <c r="C379" s="216">
        <v>600</v>
      </c>
      <c r="D379" s="198">
        <f>+入力シート①!R$17</f>
        <v>0</v>
      </c>
      <c r="E379" s="198">
        <f t="shared" si="135"/>
        <v>9</v>
      </c>
      <c r="F379" s="201">
        <f t="shared" si="136"/>
        <v>0</v>
      </c>
      <c r="G379" s="201">
        <f t="shared" si="137"/>
        <v>0</v>
      </c>
      <c r="H379" s="201">
        <f t="shared" si="138"/>
        <v>0</v>
      </c>
      <c r="I379" s="201">
        <f t="shared" si="139"/>
        <v>0</v>
      </c>
      <c r="J379" s="201">
        <f t="shared" si="140"/>
        <v>0</v>
      </c>
      <c r="K379" s="201" t="e">
        <f t="shared" si="141"/>
        <v>#DIV/0!</v>
      </c>
      <c r="M379" s="16"/>
      <c r="N379" s="17">
        <v>0</v>
      </c>
      <c r="O379" s="17">
        <v>0</v>
      </c>
      <c r="P379" s="17">
        <v>0</v>
      </c>
      <c r="Q379" s="17">
        <v>0</v>
      </c>
      <c r="R379" s="17">
        <v>0</v>
      </c>
      <c r="S379" s="17">
        <v>0</v>
      </c>
      <c r="T379" s="17">
        <v>0</v>
      </c>
      <c r="U379" s="17">
        <v>0</v>
      </c>
      <c r="V379">
        <v>0</v>
      </c>
      <c r="BR379" s="16"/>
    </row>
    <row r="380" spans="1:70">
      <c r="A380" s="317"/>
      <c r="B380" s="217"/>
      <c r="C380" s="217"/>
      <c r="D380" s="218"/>
      <c r="E380" s="218"/>
      <c r="F380" s="219"/>
      <c r="G380" s="219"/>
      <c r="H380" s="219"/>
      <c r="I380" s="219"/>
      <c r="J380" s="219"/>
      <c r="K380" s="219"/>
      <c r="L380" s="18"/>
      <c r="M380" s="16"/>
      <c r="V380" s="18"/>
      <c r="W380" s="18"/>
      <c r="X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6"/>
    </row>
    <row r="381" spans="1:70">
      <c r="A381" s="317"/>
      <c r="B381" s="315" t="s">
        <v>25</v>
      </c>
      <c r="C381" s="220" t="s">
        <v>23</v>
      </c>
      <c r="D381" s="198">
        <f>+入力シート①!R$19</f>
        <v>0</v>
      </c>
      <c r="E381" s="198">
        <f t="shared" si="135"/>
        <v>17</v>
      </c>
      <c r="F381" s="201">
        <f t="shared" si="136"/>
        <v>49.176470588235297</v>
      </c>
      <c r="G381" s="201">
        <f t="shared" si="137"/>
        <v>54.860317277288011</v>
      </c>
      <c r="H381" s="201">
        <f t="shared" si="138"/>
        <v>150</v>
      </c>
      <c r="I381" s="201">
        <f t="shared" si="139"/>
        <v>0</v>
      </c>
      <c r="J381" s="201">
        <f>+D381-F381</f>
        <v>-49.176470588235297</v>
      </c>
      <c r="K381" s="201">
        <f>+J381/G381</f>
        <v>-0.89639420675742598</v>
      </c>
      <c r="M381" s="16"/>
      <c r="N381" s="17">
        <v>0</v>
      </c>
      <c r="O381" s="17">
        <v>0</v>
      </c>
      <c r="P381" s="17">
        <v>0</v>
      </c>
      <c r="Q381" s="17">
        <v>0</v>
      </c>
      <c r="R381" s="17">
        <v>0</v>
      </c>
      <c r="S381" s="17">
        <v>0</v>
      </c>
      <c r="T381" s="17">
        <v>0</v>
      </c>
      <c r="U381" s="17">
        <v>0</v>
      </c>
      <c r="V381">
        <v>60</v>
      </c>
      <c r="X381">
        <v>60</v>
      </c>
      <c r="Z381" s="17">
        <v>49</v>
      </c>
      <c r="AA381" s="77">
        <v>75</v>
      </c>
      <c r="AU381">
        <v>94</v>
      </c>
      <c r="AY381">
        <v>120</v>
      </c>
      <c r="BB381">
        <v>148</v>
      </c>
      <c r="BE381">
        <v>150</v>
      </c>
      <c r="BH381">
        <v>80</v>
      </c>
      <c r="BR381" s="16"/>
    </row>
    <row r="382" spans="1:70">
      <c r="A382" s="317"/>
      <c r="B382" s="316"/>
      <c r="C382" s="221" t="s">
        <v>24</v>
      </c>
      <c r="D382" s="198">
        <f>+入力シート①!R$20</f>
        <v>0</v>
      </c>
      <c r="E382" s="198">
        <f t="shared" si="135"/>
        <v>17</v>
      </c>
      <c r="F382" s="201">
        <f t="shared" si="136"/>
        <v>0.61176470588235299</v>
      </c>
      <c r="G382" s="201">
        <f t="shared" si="137"/>
        <v>0.72360413291831793</v>
      </c>
      <c r="H382" s="201">
        <f t="shared" si="138"/>
        <v>2.1</v>
      </c>
      <c r="I382" s="201">
        <f t="shared" si="139"/>
        <v>0</v>
      </c>
      <c r="J382" s="201">
        <f>+D382-F382</f>
        <v>-0.61176470588235299</v>
      </c>
      <c r="K382" s="201">
        <f>+J382/G382</f>
        <v>-0.84544114392366299</v>
      </c>
      <c r="M382" s="16"/>
      <c r="N382" s="17">
        <v>0</v>
      </c>
      <c r="O382" s="17">
        <v>0</v>
      </c>
      <c r="P382" s="17">
        <v>0</v>
      </c>
      <c r="Q382" s="17">
        <v>0</v>
      </c>
      <c r="R382" s="17">
        <v>0</v>
      </c>
      <c r="S382" s="17">
        <v>0</v>
      </c>
      <c r="T382" s="17">
        <v>0</v>
      </c>
      <c r="U382" s="17">
        <v>0</v>
      </c>
      <c r="V382">
        <v>0.6</v>
      </c>
      <c r="X382">
        <v>0.6</v>
      </c>
      <c r="Z382" s="17">
        <v>1.8</v>
      </c>
      <c r="AA382" s="77">
        <v>1</v>
      </c>
      <c r="AU382">
        <v>1</v>
      </c>
      <c r="AY382">
        <v>2.1</v>
      </c>
      <c r="BB382">
        <v>1.8</v>
      </c>
      <c r="BE382">
        <v>0.8</v>
      </c>
      <c r="BH382">
        <v>0.7</v>
      </c>
      <c r="BR382" s="16"/>
    </row>
    <row r="383" spans="1:70" ht="0.95" customHeight="1">
      <c r="M383" s="16"/>
      <c r="BR383" s="16"/>
    </row>
    <row r="384" spans="1:70" ht="0.95" customHeight="1">
      <c r="M384" s="16"/>
      <c r="BR384" s="16"/>
    </row>
    <row r="385" spans="1:70" ht="0.95" customHeight="1">
      <c r="M385" s="16"/>
      <c r="BR385" s="16"/>
    </row>
    <row r="386" spans="1:70" ht="0.95" customHeight="1">
      <c r="M386" s="16"/>
      <c r="BR386" s="16"/>
    </row>
    <row r="387" spans="1:70" ht="0.95" customHeight="1">
      <c r="M387" s="16"/>
      <c r="BR387" s="16"/>
    </row>
    <row r="388" spans="1:70" ht="0.95" customHeight="1">
      <c r="M388" s="16"/>
      <c r="BR388" s="16"/>
    </row>
    <row r="389" spans="1:70" ht="0.95" customHeight="1">
      <c r="M389" s="16"/>
      <c r="BR389" s="16"/>
    </row>
    <row r="390" spans="1:70" ht="0.95" customHeight="1">
      <c r="M390" s="16"/>
      <c r="BR390" s="16"/>
    </row>
    <row r="391" spans="1:70" ht="16.5" thickBot="1">
      <c r="D391" s="199" t="s">
        <v>26</v>
      </c>
      <c r="E391" s="199" t="s">
        <v>3</v>
      </c>
      <c r="F391" s="200" t="s">
        <v>4</v>
      </c>
      <c r="G391" s="200" t="s">
        <v>8</v>
      </c>
      <c r="H391" s="200" t="s">
        <v>5</v>
      </c>
      <c r="I391" s="200" t="s">
        <v>6</v>
      </c>
      <c r="J391" s="200" t="s">
        <v>7</v>
      </c>
      <c r="K391" s="201" t="s">
        <v>61</v>
      </c>
      <c r="M391" s="16"/>
      <c r="N391" s="17" t="s">
        <v>26</v>
      </c>
      <c r="O391" s="17" t="s">
        <v>26</v>
      </c>
      <c r="P391" s="17" t="s">
        <v>26</v>
      </c>
      <c r="Q391" s="17" t="s">
        <v>26</v>
      </c>
      <c r="R391" s="17" t="s">
        <v>26</v>
      </c>
      <c r="S391" s="17" t="s">
        <v>111</v>
      </c>
      <c r="T391" s="17" t="s">
        <v>111</v>
      </c>
      <c r="V391" s="170" t="s">
        <v>111</v>
      </c>
      <c r="W391" s="170"/>
      <c r="X391" s="170"/>
      <c r="Y391" s="170"/>
      <c r="Z391" s="170"/>
      <c r="AA391" s="78"/>
      <c r="AB391" s="78"/>
      <c r="AC391" s="1"/>
      <c r="AD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6"/>
    </row>
    <row r="392" spans="1:70">
      <c r="A392" s="317">
        <v>76</v>
      </c>
      <c r="B392" s="312" t="s">
        <v>18</v>
      </c>
      <c r="C392" s="313"/>
      <c r="D392" s="203">
        <f>+入力シート①!S$2</f>
        <v>0</v>
      </c>
      <c r="E392" s="204"/>
      <c r="F392" s="205"/>
      <c r="G392" s="205"/>
      <c r="H392" s="205"/>
      <c r="I392" s="205"/>
      <c r="J392" s="205"/>
      <c r="K392" s="206"/>
      <c r="M392" s="16"/>
      <c r="N392" s="189">
        <v>0</v>
      </c>
      <c r="O392" s="189">
        <v>0</v>
      </c>
      <c r="P392" s="189">
        <v>0</v>
      </c>
      <c r="Q392" s="189">
        <v>0</v>
      </c>
      <c r="R392" s="189">
        <v>0</v>
      </c>
      <c r="S392" s="189">
        <v>0</v>
      </c>
      <c r="T392" s="189">
        <v>0</v>
      </c>
      <c r="U392" s="17">
        <v>2011</v>
      </c>
      <c r="V392" s="189">
        <v>40455</v>
      </c>
      <c r="W392" s="17">
        <f t="shared" ref="W392:BE392" si="142">+W$1</f>
        <v>2009</v>
      </c>
      <c r="X392" s="17">
        <f t="shared" si="142"/>
        <v>2008</v>
      </c>
      <c r="Y392" s="17">
        <f t="shared" si="142"/>
        <v>2007</v>
      </c>
      <c r="Z392" s="17">
        <f t="shared" si="142"/>
        <v>2006</v>
      </c>
      <c r="AA392" s="77">
        <f t="shared" si="142"/>
        <v>2005</v>
      </c>
      <c r="AB392" s="77">
        <f t="shared" si="142"/>
        <v>2004</v>
      </c>
      <c r="AC392">
        <f t="shared" si="142"/>
        <v>2003</v>
      </c>
      <c r="AD392">
        <f t="shared" si="142"/>
        <v>2002</v>
      </c>
      <c r="AE392">
        <f t="shared" si="142"/>
        <v>2001</v>
      </c>
      <c r="AF392">
        <f t="shared" si="142"/>
        <v>2000</v>
      </c>
      <c r="AG392">
        <f t="shared" si="142"/>
        <v>1999</v>
      </c>
      <c r="AH392">
        <f t="shared" si="142"/>
        <v>1998</v>
      </c>
      <c r="AI392">
        <f t="shared" si="142"/>
        <v>1997</v>
      </c>
      <c r="AJ392">
        <f t="shared" si="142"/>
        <v>1996</v>
      </c>
      <c r="AK392">
        <f t="shared" si="142"/>
        <v>1995</v>
      </c>
      <c r="AL392">
        <f t="shared" si="142"/>
        <v>1994</v>
      </c>
      <c r="AM392">
        <f t="shared" si="142"/>
        <v>1993</v>
      </c>
      <c r="AN392">
        <f t="shared" si="142"/>
        <v>1992</v>
      </c>
      <c r="AO392">
        <f t="shared" si="142"/>
        <v>1991</v>
      </c>
      <c r="AP392">
        <f t="shared" si="142"/>
        <v>1990</v>
      </c>
      <c r="AQ392">
        <f t="shared" si="142"/>
        <v>1990</v>
      </c>
      <c r="AR392">
        <f t="shared" si="142"/>
        <v>1990</v>
      </c>
      <c r="AS392">
        <f t="shared" si="142"/>
        <v>1989</v>
      </c>
      <c r="AT392">
        <f t="shared" si="142"/>
        <v>1988</v>
      </c>
      <c r="AU392">
        <f t="shared" si="142"/>
        <v>1988</v>
      </c>
      <c r="AV392">
        <f t="shared" si="142"/>
        <v>1988</v>
      </c>
      <c r="AW392">
        <f t="shared" si="142"/>
        <v>1987</v>
      </c>
      <c r="AX392">
        <f t="shared" si="142"/>
        <v>1987</v>
      </c>
      <c r="AY392">
        <f t="shared" si="142"/>
        <v>1987</v>
      </c>
      <c r="AZ392">
        <f t="shared" si="142"/>
        <v>1986</v>
      </c>
      <c r="BA392">
        <f t="shared" si="142"/>
        <v>1986</v>
      </c>
      <c r="BB392">
        <f t="shared" si="142"/>
        <v>1986</v>
      </c>
      <c r="BC392">
        <f t="shared" si="142"/>
        <v>1985</v>
      </c>
      <c r="BD392">
        <f t="shared" si="142"/>
        <v>1985</v>
      </c>
      <c r="BE392">
        <f t="shared" si="142"/>
        <v>1985</v>
      </c>
      <c r="BF392">
        <f t="shared" ref="BF392:BQ392" si="143">+BF$1</f>
        <v>1984</v>
      </c>
      <c r="BG392">
        <f t="shared" si="143"/>
        <v>1984</v>
      </c>
      <c r="BH392">
        <f t="shared" si="143"/>
        <v>1984</v>
      </c>
      <c r="BI392">
        <f t="shared" si="143"/>
        <v>1983</v>
      </c>
      <c r="BJ392">
        <f t="shared" si="143"/>
        <v>1983</v>
      </c>
      <c r="BK392">
        <f t="shared" si="143"/>
        <v>1983</v>
      </c>
      <c r="BL392">
        <f t="shared" si="143"/>
        <v>1983</v>
      </c>
      <c r="BM392">
        <f t="shared" si="143"/>
        <v>1982</v>
      </c>
      <c r="BN392">
        <f t="shared" si="143"/>
        <v>1981</v>
      </c>
      <c r="BO392">
        <f t="shared" si="143"/>
        <v>1981</v>
      </c>
      <c r="BP392">
        <f t="shared" si="143"/>
        <v>1981</v>
      </c>
      <c r="BQ392">
        <f t="shared" si="143"/>
        <v>1980</v>
      </c>
      <c r="BR392" s="16"/>
    </row>
    <row r="393" spans="1:70">
      <c r="A393" s="317"/>
      <c r="B393" s="312" t="s">
        <v>19</v>
      </c>
      <c r="C393" s="313"/>
      <c r="D393" s="207">
        <f>+入力シート①!S$2</f>
        <v>0</v>
      </c>
      <c r="E393" s="208"/>
      <c r="F393" s="209"/>
      <c r="G393" s="209"/>
      <c r="H393" s="209"/>
      <c r="I393" s="209"/>
      <c r="J393" s="209"/>
      <c r="K393" s="210"/>
      <c r="M393" s="16"/>
      <c r="N393" s="190">
        <v>0</v>
      </c>
      <c r="O393" s="190">
        <v>0</v>
      </c>
      <c r="P393" s="190">
        <v>0</v>
      </c>
      <c r="Q393" s="190">
        <v>0</v>
      </c>
      <c r="R393" s="190">
        <v>0</v>
      </c>
      <c r="S393" s="190">
        <v>0</v>
      </c>
      <c r="T393" s="190">
        <v>0</v>
      </c>
      <c r="U393" s="17">
        <v>0</v>
      </c>
      <c r="V393" s="190">
        <v>40455</v>
      </c>
      <c r="W393" s="17">
        <f>+W$3</f>
        <v>10</v>
      </c>
      <c r="X393" s="17">
        <f>+X$3</f>
        <v>10</v>
      </c>
      <c r="Y393" s="17">
        <f>+Y$3</f>
        <v>10</v>
      </c>
      <c r="Z393" s="17">
        <f t="shared" ref="Z393:BQ393" si="144">+Z$3</f>
        <v>10</v>
      </c>
      <c r="AA393" s="77">
        <f t="shared" si="144"/>
        <v>10</v>
      </c>
      <c r="AB393" s="77">
        <f t="shared" si="144"/>
        <v>10</v>
      </c>
      <c r="AC393">
        <f t="shared" si="144"/>
        <v>10</v>
      </c>
      <c r="AD393">
        <f t="shared" si="144"/>
        <v>10</v>
      </c>
      <c r="AE393">
        <f t="shared" si="144"/>
        <v>10</v>
      </c>
      <c r="AF393">
        <f t="shared" si="144"/>
        <v>10</v>
      </c>
      <c r="AG393">
        <f t="shared" si="144"/>
        <v>10</v>
      </c>
      <c r="AH393">
        <f t="shared" si="144"/>
        <v>10</v>
      </c>
      <c r="AI393">
        <f t="shared" si="144"/>
        <v>10</v>
      </c>
      <c r="AJ393">
        <f t="shared" si="144"/>
        <v>10</v>
      </c>
      <c r="AK393">
        <f t="shared" si="144"/>
        <v>10</v>
      </c>
      <c r="AL393">
        <f t="shared" si="144"/>
        <v>10</v>
      </c>
      <c r="AM393">
        <f t="shared" si="144"/>
        <v>10</v>
      </c>
      <c r="AN393">
        <f t="shared" si="144"/>
        <v>10</v>
      </c>
      <c r="AO393">
        <f t="shared" si="144"/>
        <v>10</v>
      </c>
      <c r="AP393">
        <f t="shared" si="144"/>
        <v>10</v>
      </c>
      <c r="AQ393">
        <f t="shared" si="144"/>
        <v>10</v>
      </c>
      <c r="AR393">
        <f t="shared" si="144"/>
        <v>10</v>
      </c>
      <c r="AS393">
        <f t="shared" si="144"/>
        <v>10</v>
      </c>
      <c r="AT393">
        <f t="shared" si="144"/>
        <v>10</v>
      </c>
      <c r="AU393">
        <f t="shared" si="144"/>
        <v>10</v>
      </c>
      <c r="AV393">
        <f t="shared" si="144"/>
        <v>10</v>
      </c>
      <c r="AW393">
        <f t="shared" si="144"/>
        <v>10</v>
      </c>
      <c r="AX393">
        <f t="shared" si="144"/>
        <v>10</v>
      </c>
      <c r="AY393">
        <f t="shared" si="144"/>
        <v>10</v>
      </c>
      <c r="AZ393">
        <f t="shared" si="144"/>
        <v>10</v>
      </c>
      <c r="BA393">
        <f t="shared" si="144"/>
        <v>10</v>
      </c>
      <c r="BB393">
        <f t="shared" si="144"/>
        <v>10</v>
      </c>
      <c r="BC393">
        <f t="shared" si="144"/>
        <v>10</v>
      </c>
      <c r="BD393">
        <f t="shared" si="144"/>
        <v>10</v>
      </c>
      <c r="BE393">
        <f t="shared" si="144"/>
        <v>10</v>
      </c>
      <c r="BF393">
        <f t="shared" si="144"/>
        <v>10</v>
      </c>
      <c r="BG393">
        <f t="shared" si="144"/>
        <v>10</v>
      </c>
      <c r="BH393">
        <f t="shared" si="144"/>
        <v>10</v>
      </c>
      <c r="BI393">
        <f t="shared" si="144"/>
        <v>10</v>
      </c>
      <c r="BJ393">
        <f t="shared" si="144"/>
        <v>10</v>
      </c>
      <c r="BK393">
        <f t="shared" si="144"/>
        <v>10</v>
      </c>
      <c r="BL393">
        <f t="shared" si="144"/>
        <v>10</v>
      </c>
      <c r="BM393">
        <f t="shared" si="144"/>
        <v>10</v>
      </c>
      <c r="BN393">
        <f t="shared" si="144"/>
        <v>10</v>
      </c>
      <c r="BO393">
        <f t="shared" si="144"/>
        <v>10</v>
      </c>
      <c r="BP393">
        <f t="shared" si="144"/>
        <v>10</v>
      </c>
      <c r="BQ393">
        <f t="shared" si="144"/>
        <v>10</v>
      </c>
      <c r="BR393" s="16"/>
    </row>
    <row r="394" spans="1:70">
      <c r="A394" s="317"/>
      <c r="B394" s="312" t="s">
        <v>20</v>
      </c>
      <c r="C394" s="313"/>
      <c r="D394" s="211">
        <f>+入力シート①!S$2</f>
        <v>0</v>
      </c>
      <c r="E394" s="208"/>
      <c r="F394" s="209"/>
      <c r="G394" s="209"/>
      <c r="H394" s="209"/>
      <c r="I394" s="209"/>
      <c r="J394" s="209"/>
      <c r="K394" s="210"/>
      <c r="M394" s="16"/>
      <c r="N394" s="191">
        <v>0</v>
      </c>
      <c r="O394" s="191">
        <v>0</v>
      </c>
      <c r="P394" s="191">
        <v>0</v>
      </c>
      <c r="Q394" s="191">
        <v>0</v>
      </c>
      <c r="R394" s="191">
        <v>0</v>
      </c>
      <c r="S394" s="191">
        <v>0</v>
      </c>
      <c r="T394" s="191">
        <v>0</v>
      </c>
      <c r="U394" s="17">
        <v>0</v>
      </c>
      <c r="V394" s="79">
        <v>0</v>
      </c>
      <c r="W394" s="79"/>
      <c r="X394" s="79"/>
      <c r="Z394" s="17">
        <v>11</v>
      </c>
      <c r="AA394" s="77">
        <v>5</v>
      </c>
      <c r="AU394">
        <v>21</v>
      </c>
      <c r="AY394">
        <v>7</v>
      </c>
      <c r="BB394">
        <v>14</v>
      </c>
      <c r="BE394">
        <v>24</v>
      </c>
      <c r="BH394">
        <v>26</v>
      </c>
      <c r="BO394">
        <v>6</v>
      </c>
      <c r="BR394" s="16"/>
    </row>
    <row r="395" spans="1:70">
      <c r="A395" s="317"/>
      <c r="B395" s="312" t="s">
        <v>62</v>
      </c>
      <c r="C395" s="313"/>
      <c r="D395" s="198">
        <f>+入力シート①!S$3</f>
        <v>76</v>
      </c>
      <c r="E395" s="208"/>
      <c r="F395" s="209"/>
      <c r="G395" s="209"/>
      <c r="H395" s="209"/>
      <c r="I395" s="209"/>
      <c r="J395" s="209"/>
      <c r="K395" s="210"/>
      <c r="M395" s="16"/>
      <c r="N395" s="17">
        <v>76</v>
      </c>
      <c r="O395" s="17">
        <v>76</v>
      </c>
      <c r="P395" s="17">
        <v>76</v>
      </c>
      <c r="Q395" s="17">
        <v>76</v>
      </c>
      <c r="R395" s="17">
        <v>76</v>
      </c>
      <c r="S395" s="17">
        <v>76</v>
      </c>
      <c r="T395" s="17">
        <v>76</v>
      </c>
      <c r="U395" s="17">
        <v>76</v>
      </c>
      <c r="V395" s="17">
        <v>76</v>
      </c>
      <c r="W395" s="17">
        <f>+$A$392</f>
        <v>76</v>
      </c>
      <c r="X395" s="17">
        <f>+$A$392</f>
        <v>76</v>
      </c>
      <c r="Y395" s="17">
        <f>+$A$392</f>
        <v>76</v>
      </c>
      <c r="Z395" s="17">
        <f t="shared" ref="Z395:BQ395" si="145">+$A$392</f>
        <v>76</v>
      </c>
      <c r="AA395" s="77">
        <f t="shared" si="145"/>
        <v>76</v>
      </c>
      <c r="AB395" s="77">
        <f t="shared" si="145"/>
        <v>76</v>
      </c>
      <c r="AC395">
        <f t="shared" si="145"/>
        <v>76</v>
      </c>
      <c r="AD395">
        <f t="shared" si="145"/>
        <v>76</v>
      </c>
      <c r="AE395">
        <f t="shared" si="145"/>
        <v>76</v>
      </c>
      <c r="AF395">
        <f t="shared" si="145"/>
        <v>76</v>
      </c>
      <c r="AG395">
        <f t="shared" si="145"/>
        <v>76</v>
      </c>
      <c r="AH395">
        <f t="shared" si="145"/>
        <v>76</v>
      </c>
      <c r="AI395">
        <f t="shared" si="145"/>
        <v>76</v>
      </c>
      <c r="AJ395">
        <f t="shared" si="145"/>
        <v>76</v>
      </c>
      <c r="AK395">
        <f t="shared" si="145"/>
        <v>76</v>
      </c>
      <c r="AL395">
        <f t="shared" si="145"/>
        <v>76</v>
      </c>
      <c r="AM395">
        <f t="shared" si="145"/>
        <v>76</v>
      </c>
      <c r="AN395">
        <f t="shared" si="145"/>
        <v>76</v>
      </c>
      <c r="AO395">
        <f t="shared" si="145"/>
        <v>76</v>
      </c>
      <c r="AP395">
        <f t="shared" si="145"/>
        <v>76</v>
      </c>
      <c r="AQ395">
        <f t="shared" si="145"/>
        <v>76</v>
      </c>
      <c r="AR395">
        <f t="shared" si="145"/>
        <v>76</v>
      </c>
      <c r="AS395">
        <f t="shared" si="145"/>
        <v>76</v>
      </c>
      <c r="AT395">
        <f t="shared" si="145"/>
        <v>76</v>
      </c>
      <c r="AU395">
        <f t="shared" si="145"/>
        <v>76</v>
      </c>
      <c r="AV395">
        <f t="shared" si="145"/>
        <v>76</v>
      </c>
      <c r="AW395">
        <f t="shared" si="145"/>
        <v>76</v>
      </c>
      <c r="AX395">
        <f t="shared" si="145"/>
        <v>76</v>
      </c>
      <c r="AY395">
        <f t="shared" si="145"/>
        <v>76</v>
      </c>
      <c r="AZ395">
        <f t="shared" si="145"/>
        <v>76</v>
      </c>
      <c r="BA395">
        <f t="shared" si="145"/>
        <v>76</v>
      </c>
      <c r="BB395">
        <f t="shared" si="145"/>
        <v>76</v>
      </c>
      <c r="BC395">
        <f t="shared" si="145"/>
        <v>76</v>
      </c>
      <c r="BD395">
        <f t="shared" si="145"/>
        <v>76</v>
      </c>
      <c r="BE395">
        <f t="shared" si="145"/>
        <v>76</v>
      </c>
      <c r="BF395">
        <f t="shared" si="145"/>
        <v>76</v>
      </c>
      <c r="BG395">
        <f t="shared" si="145"/>
        <v>76</v>
      </c>
      <c r="BH395">
        <f t="shared" si="145"/>
        <v>76</v>
      </c>
      <c r="BI395">
        <f t="shared" si="145"/>
        <v>76</v>
      </c>
      <c r="BJ395">
        <f t="shared" si="145"/>
        <v>76</v>
      </c>
      <c r="BK395">
        <f t="shared" si="145"/>
        <v>76</v>
      </c>
      <c r="BL395">
        <f t="shared" si="145"/>
        <v>76</v>
      </c>
      <c r="BM395">
        <f t="shared" si="145"/>
        <v>76</v>
      </c>
      <c r="BN395">
        <f t="shared" si="145"/>
        <v>76</v>
      </c>
      <c r="BO395">
        <f t="shared" si="145"/>
        <v>76</v>
      </c>
      <c r="BP395">
        <f t="shared" si="145"/>
        <v>76</v>
      </c>
      <c r="BQ395">
        <f t="shared" si="145"/>
        <v>76</v>
      </c>
      <c r="BR395" s="16"/>
    </row>
    <row r="396" spans="1:70" ht="16.5" thickBot="1">
      <c r="A396" s="317"/>
      <c r="B396" s="312" t="s">
        <v>21</v>
      </c>
      <c r="C396" s="313"/>
      <c r="D396" s="212">
        <f>+入力シート①!S$4</f>
        <v>0</v>
      </c>
      <c r="E396" s="213"/>
      <c r="F396" s="214"/>
      <c r="G396" s="214"/>
      <c r="H396" s="214"/>
      <c r="I396" s="214"/>
      <c r="J396" s="214"/>
      <c r="K396" s="215"/>
      <c r="M396" s="16"/>
      <c r="N396" s="166">
        <v>0</v>
      </c>
      <c r="O396" s="166">
        <v>0</v>
      </c>
      <c r="P396" s="166">
        <v>0</v>
      </c>
      <c r="Q396" s="166">
        <v>0</v>
      </c>
      <c r="R396" s="166">
        <v>0</v>
      </c>
      <c r="S396" s="166">
        <v>0</v>
      </c>
      <c r="T396" s="166">
        <v>0</v>
      </c>
      <c r="U396" s="17">
        <v>0</v>
      </c>
      <c r="V396" s="84">
        <v>0</v>
      </c>
      <c r="W396" s="84"/>
      <c r="X396" s="84"/>
      <c r="BR396" s="16"/>
    </row>
    <row r="397" spans="1:70">
      <c r="A397" s="317"/>
      <c r="B397" s="314" t="s">
        <v>22</v>
      </c>
      <c r="C397" s="216">
        <v>0</v>
      </c>
      <c r="D397" s="198">
        <f>+入力シート①!S$5</f>
        <v>0</v>
      </c>
      <c r="E397" s="198">
        <f>+COUNT($M397:$BR397)</f>
        <v>17</v>
      </c>
      <c r="F397" s="201">
        <f>+AVERAGE($M397:$BR397)</f>
        <v>11.988235294117645</v>
      </c>
      <c r="G397" s="201">
        <f>+STDEV($M397:$BR397)</f>
        <v>13.13606116540177</v>
      </c>
      <c r="H397" s="201">
        <f>+MAX($M397:$BR397)</f>
        <v>27.1</v>
      </c>
      <c r="I397" s="201">
        <f>+MIN($M397:$BR397)</f>
        <v>0</v>
      </c>
      <c r="J397" s="201">
        <f>+D397-F397</f>
        <v>-11.988235294117645</v>
      </c>
      <c r="K397" s="201">
        <f>+J397/G397</f>
        <v>-0.91262024005283182</v>
      </c>
      <c r="M397" s="16"/>
      <c r="N397" s="17">
        <v>0</v>
      </c>
      <c r="O397" s="17">
        <v>0</v>
      </c>
      <c r="P397" s="17">
        <v>0</v>
      </c>
      <c r="Q397" s="17">
        <v>0</v>
      </c>
      <c r="R397" s="17">
        <v>0</v>
      </c>
      <c r="S397" s="17">
        <v>0</v>
      </c>
      <c r="T397" s="17">
        <v>0</v>
      </c>
      <c r="U397" s="17">
        <v>0</v>
      </c>
      <c r="V397">
        <v>0</v>
      </c>
      <c r="Z397" s="17">
        <v>25.5</v>
      </c>
      <c r="AA397" s="77">
        <v>27.1</v>
      </c>
      <c r="AU397">
        <v>25.7</v>
      </c>
      <c r="AY397">
        <v>25.9</v>
      </c>
      <c r="BB397">
        <v>26.2</v>
      </c>
      <c r="BE397">
        <v>25.6</v>
      </c>
      <c r="BH397">
        <v>22.5</v>
      </c>
      <c r="BO397">
        <v>25.3</v>
      </c>
      <c r="BR397" s="16"/>
    </row>
    <row r="398" spans="1:70">
      <c r="A398" s="317"/>
      <c r="B398" s="314"/>
      <c r="C398" s="216">
        <v>10</v>
      </c>
      <c r="D398" s="198">
        <f>+入力シート①!S$6</f>
        <v>0</v>
      </c>
      <c r="E398" s="198">
        <f t="shared" ref="E398:E412" si="146">+COUNT($M398:$BR398)</f>
        <v>17</v>
      </c>
      <c r="F398" s="201">
        <f t="shared" ref="F398:F412" si="147">+AVERAGE($M398:$BR398)</f>
        <v>11.898823529411766</v>
      </c>
      <c r="G398" s="201">
        <f t="shared" ref="G398:G412" si="148">+STDEV($M398:$BR398)</f>
        <v>13.052752048108925</v>
      </c>
      <c r="H398" s="201">
        <f t="shared" ref="H398:H412" si="149">+MAX($M398:$BR398)</f>
        <v>27.19</v>
      </c>
      <c r="I398" s="201">
        <f t="shared" ref="I398:I412" si="150">+MIN($M398:$BR398)</f>
        <v>0</v>
      </c>
      <c r="J398" s="201">
        <f t="shared" ref="J398:J409" si="151">+D398-F398</f>
        <v>-11.898823529411766</v>
      </c>
      <c r="K398" s="201">
        <f t="shared" ref="K398:K409" si="152">+J398/G398</f>
        <v>-0.91159500200079724</v>
      </c>
      <c r="M398" s="16"/>
      <c r="N398" s="17">
        <v>0</v>
      </c>
      <c r="O398" s="17">
        <v>0</v>
      </c>
      <c r="P398" s="17">
        <v>0</v>
      </c>
      <c r="Q398" s="17">
        <v>0</v>
      </c>
      <c r="R398" s="17">
        <v>0</v>
      </c>
      <c r="S398" s="17">
        <v>0</v>
      </c>
      <c r="T398" s="17">
        <v>0</v>
      </c>
      <c r="U398" s="17">
        <v>0</v>
      </c>
      <c r="V398">
        <v>0</v>
      </c>
      <c r="Z398" s="17">
        <v>25.61</v>
      </c>
      <c r="AA398" s="77">
        <v>27.19</v>
      </c>
      <c r="AU398">
        <v>25.12</v>
      </c>
      <c r="AY398">
        <v>26.1</v>
      </c>
      <c r="BB398">
        <v>25.82</v>
      </c>
      <c r="BE398">
        <v>25.24</v>
      </c>
      <c r="BH398">
        <v>21.62</v>
      </c>
      <c r="BO398">
        <v>25.58</v>
      </c>
      <c r="BR398" s="16"/>
    </row>
    <row r="399" spans="1:70">
      <c r="A399" s="317"/>
      <c r="B399" s="314"/>
      <c r="C399" s="216">
        <v>20</v>
      </c>
      <c r="D399" s="198">
        <f>+入力シート①!S$7</f>
        <v>0</v>
      </c>
      <c r="E399" s="198">
        <f t="shared" si="146"/>
        <v>17</v>
      </c>
      <c r="F399" s="201">
        <f t="shared" si="147"/>
        <v>11.855882352941178</v>
      </c>
      <c r="G399" s="201">
        <f t="shared" si="148"/>
        <v>13.020324044941974</v>
      </c>
      <c r="H399" s="201">
        <f t="shared" si="149"/>
        <v>27.19</v>
      </c>
      <c r="I399" s="201">
        <f t="shared" si="150"/>
        <v>0</v>
      </c>
      <c r="J399" s="201">
        <f t="shared" si="151"/>
        <v>-11.855882352941178</v>
      </c>
      <c r="K399" s="201">
        <f t="shared" si="152"/>
        <v>-0.91056738004511117</v>
      </c>
      <c r="M399" s="16"/>
      <c r="N399" s="17">
        <v>0</v>
      </c>
      <c r="O399" s="17">
        <v>0</v>
      </c>
      <c r="P399" s="17">
        <v>0</v>
      </c>
      <c r="Q399" s="17">
        <v>0</v>
      </c>
      <c r="R399" s="17">
        <v>0</v>
      </c>
      <c r="S399" s="17">
        <v>0</v>
      </c>
      <c r="T399" s="17">
        <v>0</v>
      </c>
      <c r="U399" s="17">
        <v>0</v>
      </c>
      <c r="V399">
        <v>0</v>
      </c>
      <c r="Z399" s="17">
        <v>25.61</v>
      </c>
      <c r="AA399" s="77">
        <v>27.19</v>
      </c>
      <c r="AU399">
        <v>25.12</v>
      </c>
      <c r="AY399">
        <v>26.09</v>
      </c>
      <c r="BB399">
        <v>25.8</v>
      </c>
      <c r="BE399">
        <v>25.25</v>
      </c>
      <c r="BH399">
        <v>20.87</v>
      </c>
      <c r="BO399">
        <v>25.62</v>
      </c>
      <c r="BR399" s="16"/>
    </row>
    <row r="400" spans="1:70">
      <c r="A400" s="317"/>
      <c r="B400" s="314"/>
      <c r="C400" s="216">
        <v>30</v>
      </c>
      <c r="D400" s="198">
        <f>+入力シート①!S$8</f>
        <v>0</v>
      </c>
      <c r="E400" s="198">
        <f t="shared" si="146"/>
        <v>17</v>
      </c>
      <c r="F400" s="201">
        <f t="shared" si="147"/>
        <v>11.833529411764706</v>
      </c>
      <c r="G400" s="201">
        <f t="shared" si="148"/>
        <v>13.002902532308154</v>
      </c>
      <c r="H400" s="201">
        <f t="shared" si="149"/>
        <v>27.19</v>
      </c>
      <c r="I400" s="201">
        <f t="shared" si="150"/>
        <v>0</v>
      </c>
      <c r="J400" s="201">
        <f t="shared" si="151"/>
        <v>-11.833529411764706</v>
      </c>
      <c r="K400" s="201">
        <f t="shared" si="152"/>
        <v>-0.91006830070148415</v>
      </c>
      <c r="M400" s="16"/>
      <c r="N400" s="17">
        <v>0</v>
      </c>
      <c r="O400" s="17">
        <v>0</v>
      </c>
      <c r="P400" s="17">
        <v>0</v>
      </c>
      <c r="Q400" s="17">
        <v>0</v>
      </c>
      <c r="R400" s="17">
        <v>0</v>
      </c>
      <c r="S400" s="17">
        <v>0</v>
      </c>
      <c r="T400" s="17">
        <v>0</v>
      </c>
      <c r="U400" s="17">
        <v>0</v>
      </c>
      <c r="V400">
        <v>0</v>
      </c>
      <c r="Z400" s="17">
        <v>25.61</v>
      </c>
      <c r="AA400" s="77">
        <v>27.19</v>
      </c>
      <c r="AU400">
        <v>25.07</v>
      </c>
      <c r="AY400">
        <v>26.09</v>
      </c>
      <c r="BB400">
        <v>25.79</v>
      </c>
      <c r="BE400">
        <v>25.22</v>
      </c>
      <c r="BH400">
        <v>20.55</v>
      </c>
      <c r="BO400">
        <v>25.65</v>
      </c>
      <c r="BR400" s="16"/>
    </row>
    <row r="401" spans="1:70">
      <c r="A401" s="317"/>
      <c r="B401" s="314"/>
      <c r="C401" s="216">
        <v>50</v>
      </c>
      <c r="D401" s="198">
        <f>+入力シート①!S$9</f>
        <v>0</v>
      </c>
      <c r="E401" s="198">
        <f t="shared" si="146"/>
        <v>17</v>
      </c>
      <c r="F401" s="201">
        <f t="shared" si="147"/>
        <v>11.655882352941179</v>
      </c>
      <c r="G401" s="201">
        <f t="shared" si="148"/>
        <v>12.864603112233741</v>
      </c>
      <c r="H401" s="201">
        <f t="shared" si="149"/>
        <v>27.18</v>
      </c>
      <c r="I401" s="201">
        <f t="shared" si="150"/>
        <v>0</v>
      </c>
      <c r="J401" s="201">
        <f t="shared" si="151"/>
        <v>-11.655882352941179</v>
      </c>
      <c r="K401" s="201">
        <f t="shared" si="152"/>
        <v>-0.90604290324797387</v>
      </c>
      <c r="M401" s="16"/>
      <c r="N401" s="17">
        <v>0</v>
      </c>
      <c r="O401" s="17">
        <v>0</v>
      </c>
      <c r="P401" s="17">
        <v>0</v>
      </c>
      <c r="Q401" s="17">
        <v>0</v>
      </c>
      <c r="R401" s="17">
        <v>0</v>
      </c>
      <c r="S401" s="17">
        <v>0</v>
      </c>
      <c r="T401" s="17">
        <v>0</v>
      </c>
      <c r="U401" s="17">
        <v>0</v>
      </c>
      <c r="V401">
        <v>0</v>
      </c>
      <c r="Z401" s="17">
        <v>25.6</v>
      </c>
      <c r="AA401" s="77">
        <v>27.18</v>
      </c>
      <c r="AU401">
        <v>24.93</v>
      </c>
      <c r="AY401">
        <v>26.08</v>
      </c>
      <c r="BB401">
        <v>25.6</v>
      </c>
      <c r="BE401">
        <v>24.74</v>
      </c>
      <c r="BH401">
        <v>18.440000000000001</v>
      </c>
      <c r="BO401">
        <v>25.58</v>
      </c>
      <c r="BR401" s="16"/>
    </row>
    <row r="402" spans="1:70">
      <c r="A402" s="317"/>
      <c r="B402" s="314"/>
      <c r="C402" s="216">
        <v>75</v>
      </c>
      <c r="D402" s="198">
        <f>+入力シート①!S$10</f>
        <v>0</v>
      </c>
      <c r="E402" s="198">
        <f t="shared" si="146"/>
        <v>17</v>
      </c>
      <c r="F402" s="201">
        <f t="shared" si="147"/>
        <v>10.92470588235294</v>
      </c>
      <c r="G402" s="201">
        <f t="shared" si="148"/>
        <v>12.197474184050902</v>
      </c>
      <c r="H402" s="201">
        <f t="shared" si="149"/>
        <v>26.09</v>
      </c>
      <c r="I402" s="201">
        <f t="shared" si="150"/>
        <v>0</v>
      </c>
      <c r="J402" s="201">
        <f t="shared" si="151"/>
        <v>-10.92470588235294</v>
      </c>
      <c r="K402" s="201">
        <f t="shared" si="152"/>
        <v>-0.89565312600848135</v>
      </c>
      <c r="M402" s="16"/>
      <c r="N402" s="17">
        <v>0</v>
      </c>
      <c r="O402" s="17">
        <v>0</v>
      </c>
      <c r="P402" s="17">
        <v>0</v>
      </c>
      <c r="Q402" s="17">
        <v>0</v>
      </c>
      <c r="R402" s="17">
        <v>0</v>
      </c>
      <c r="S402" s="17">
        <v>0</v>
      </c>
      <c r="T402" s="17">
        <v>0</v>
      </c>
      <c r="U402" s="17">
        <v>0</v>
      </c>
      <c r="V402">
        <v>0</v>
      </c>
      <c r="Z402" s="17">
        <v>24.15</v>
      </c>
      <c r="AA402" s="77">
        <v>23.55</v>
      </c>
      <c r="AU402">
        <v>23.83</v>
      </c>
      <c r="AY402">
        <v>26.09</v>
      </c>
      <c r="BB402">
        <v>25.47</v>
      </c>
      <c r="BE402">
        <v>22.85</v>
      </c>
      <c r="BH402">
        <v>14.37</v>
      </c>
      <c r="BO402">
        <v>25.41</v>
      </c>
      <c r="BR402" s="16"/>
    </row>
    <row r="403" spans="1:70">
      <c r="A403" s="317"/>
      <c r="B403" s="314"/>
      <c r="C403" s="216">
        <v>100</v>
      </c>
      <c r="D403" s="198">
        <f>+入力シート①!S$11</f>
        <v>0</v>
      </c>
      <c r="E403" s="198">
        <f t="shared" si="146"/>
        <v>17</v>
      </c>
      <c r="F403" s="201">
        <f t="shared" si="147"/>
        <v>10.384117647058822</v>
      </c>
      <c r="G403" s="201">
        <f t="shared" si="148"/>
        <v>11.621942640337462</v>
      </c>
      <c r="H403" s="201">
        <f t="shared" si="149"/>
        <v>25.22</v>
      </c>
      <c r="I403" s="201">
        <f t="shared" si="150"/>
        <v>0</v>
      </c>
      <c r="J403" s="201">
        <f t="shared" si="151"/>
        <v>-10.384117647058822</v>
      </c>
      <c r="K403" s="201">
        <f t="shared" si="152"/>
        <v>-0.89349241933251378</v>
      </c>
      <c r="M403" s="16"/>
      <c r="N403" s="17">
        <v>0</v>
      </c>
      <c r="O403" s="17">
        <v>0</v>
      </c>
      <c r="P403" s="17">
        <v>0</v>
      </c>
      <c r="Q403" s="17">
        <v>0</v>
      </c>
      <c r="R403" s="17">
        <v>0</v>
      </c>
      <c r="S403" s="17">
        <v>0</v>
      </c>
      <c r="T403" s="17">
        <v>0</v>
      </c>
      <c r="U403" s="17">
        <v>0</v>
      </c>
      <c r="V403">
        <v>0</v>
      </c>
      <c r="Z403" s="17">
        <v>22.38</v>
      </c>
      <c r="AA403" s="77">
        <v>20.58</v>
      </c>
      <c r="AU403">
        <v>23.33</v>
      </c>
      <c r="AY403">
        <v>25.22</v>
      </c>
      <c r="BB403">
        <v>24.69</v>
      </c>
      <c r="BE403">
        <v>21.84</v>
      </c>
      <c r="BH403">
        <v>13.67</v>
      </c>
      <c r="BO403">
        <v>24.82</v>
      </c>
      <c r="BR403" s="16"/>
    </row>
    <row r="404" spans="1:70">
      <c r="A404" s="317"/>
      <c r="B404" s="314"/>
      <c r="C404" s="216">
        <v>150</v>
      </c>
      <c r="D404" s="198">
        <f>+入力シート①!S$12</f>
        <v>0</v>
      </c>
      <c r="E404" s="198">
        <f t="shared" si="146"/>
        <v>17</v>
      </c>
      <c r="F404" s="201">
        <f t="shared" si="147"/>
        <v>9.3252941176470578</v>
      </c>
      <c r="G404" s="201">
        <f t="shared" si="148"/>
        <v>10.413599952494252</v>
      </c>
      <c r="H404" s="201">
        <f t="shared" si="149"/>
        <v>22.4</v>
      </c>
      <c r="I404" s="201">
        <f t="shared" si="150"/>
        <v>0</v>
      </c>
      <c r="J404" s="201">
        <f t="shared" si="151"/>
        <v>-9.3252941176470578</v>
      </c>
      <c r="K404" s="201">
        <f t="shared" si="152"/>
        <v>-0.89549187218522597</v>
      </c>
      <c r="M404" s="16"/>
      <c r="N404" s="17">
        <v>0</v>
      </c>
      <c r="O404" s="17">
        <v>0</v>
      </c>
      <c r="P404" s="17">
        <v>0</v>
      </c>
      <c r="Q404" s="17">
        <v>0</v>
      </c>
      <c r="R404" s="17">
        <v>0</v>
      </c>
      <c r="S404" s="17">
        <v>0</v>
      </c>
      <c r="T404" s="17">
        <v>0</v>
      </c>
      <c r="U404" s="17">
        <v>0</v>
      </c>
      <c r="V404">
        <v>0</v>
      </c>
      <c r="Z404" s="17">
        <v>20.93</v>
      </c>
      <c r="AA404" s="77">
        <v>19.64</v>
      </c>
      <c r="AU404">
        <v>22.4</v>
      </c>
      <c r="AY404">
        <v>21.38</v>
      </c>
      <c r="BB404">
        <v>21.07</v>
      </c>
      <c r="BE404">
        <v>20.78</v>
      </c>
      <c r="BH404">
        <v>12.14</v>
      </c>
      <c r="BO404">
        <v>20.190000000000001</v>
      </c>
      <c r="BR404" s="16"/>
    </row>
    <row r="405" spans="1:70">
      <c r="A405" s="317"/>
      <c r="B405" s="314"/>
      <c r="C405" s="216">
        <v>200</v>
      </c>
      <c r="D405" s="198">
        <f>+入力シート①!S$13</f>
        <v>0</v>
      </c>
      <c r="E405" s="198">
        <f t="shared" si="146"/>
        <v>17</v>
      </c>
      <c r="F405" s="201">
        <f t="shared" si="147"/>
        <v>8.18</v>
      </c>
      <c r="G405" s="201">
        <f t="shared" si="148"/>
        <v>9.1775125987382893</v>
      </c>
      <c r="H405" s="201">
        <f t="shared" si="149"/>
        <v>19.25</v>
      </c>
      <c r="I405" s="201">
        <f t="shared" si="150"/>
        <v>0</v>
      </c>
      <c r="J405" s="201">
        <f t="shared" si="151"/>
        <v>-8.18</v>
      </c>
      <c r="K405" s="201">
        <f t="shared" si="152"/>
        <v>-0.89130904610521311</v>
      </c>
      <c r="M405" s="16"/>
      <c r="N405" s="17">
        <v>0</v>
      </c>
      <c r="O405" s="17">
        <v>0</v>
      </c>
      <c r="P405" s="17">
        <v>0</v>
      </c>
      <c r="Q405" s="17">
        <v>0</v>
      </c>
      <c r="R405" s="17">
        <v>0</v>
      </c>
      <c r="S405" s="17">
        <v>0</v>
      </c>
      <c r="T405" s="17">
        <v>0</v>
      </c>
      <c r="U405" s="17">
        <v>0</v>
      </c>
      <c r="V405">
        <v>0</v>
      </c>
      <c r="Z405" s="17">
        <v>18.829999999999998</v>
      </c>
      <c r="AA405" s="77">
        <v>18.97</v>
      </c>
      <c r="AU405">
        <v>15.83</v>
      </c>
      <c r="AY405">
        <v>18.14</v>
      </c>
      <c r="BB405">
        <v>18.95</v>
      </c>
      <c r="BE405">
        <v>19.25</v>
      </c>
      <c r="BH405">
        <v>10.17</v>
      </c>
      <c r="BO405">
        <v>18.920000000000002</v>
      </c>
      <c r="BR405" s="16"/>
    </row>
    <row r="406" spans="1:70">
      <c r="A406" s="317"/>
      <c r="B406" s="314"/>
      <c r="C406" s="216">
        <v>300</v>
      </c>
      <c r="D406" s="198">
        <f>+入力シート①!S$14</f>
        <v>0</v>
      </c>
      <c r="E406" s="198">
        <f t="shared" si="146"/>
        <v>11</v>
      </c>
      <c r="F406" s="201">
        <f t="shared" si="147"/>
        <v>3.01</v>
      </c>
      <c r="G406" s="201">
        <f t="shared" si="148"/>
        <v>6.7098688511773457</v>
      </c>
      <c r="H406" s="201">
        <f t="shared" si="149"/>
        <v>17.489999999999998</v>
      </c>
      <c r="I406" s="201">
        <f t="shared" si="150"/>
        <v>0</v>
      </c>
      <c r="J406" s="201">
        <f t="shared" si="151"/>
        <v>-3.01</v>
      </c>
      <c r="K406" s="201">
        <f t="shared" si="152"/>
        <v>-0.44859297055736802</v>
      </c>
      <c r="M406" s="16"/>
      <c r="N406" s="17">
        <v>0</v>
      </c>
      <c r="O406" s="17">
        <v>0</v>
      </c>
      <c r="P406" s="17">
        <v>0</v>
      </c>
      <c r="Q406" s="17">
        <v>0</v>
      </c>
      <c r="R406" s="17">
        <v>0</v>
      </c>
      <c r="S406" s="17">
        <v>0</v>
      </c>
      <c r="T406" s="17">
        <v>0</v>
      </c>
      <c r="U406" s="17">
        <v>0</v>
      </c>
      <c r="V406">
        <v>0</v>
      </c>
      <c r="Z406" s="17">
        <v>15.62</v>
      </c>
      <c r="AA406" s="77">
        <v>17.489999999999998</v>
      </c>
      <c r="BR406" s="16"/>
    </row>
    <row r="407" spans="1:70">
      <c r="A407" s="317"/>
      <c r="B407" s="314"/>
      <c r="C407" s="216">
        <v>400</v>
      </c>
      <c r="D407" s="198">
        <f>+入力シート①!S$15</f>
        <v>0</v>
      </c>
      <c r="E407" s="198">
        <f t="shared" si="146"/>
        <v>9</v>
      </c>
      <c r="F407" s="201">
        <f t="shared" si="147"/>
        <v>0</v>
      </c>
      <c r="G407" s="201">
        <f t="shared" si="148"/>
        <v>0</v>
      </c>
      <c r="H407" s="201">
        <f t="shared" si="149"/>
        <v>0</v>
      </c>
      <c r="I407" s="201">
        <f t="shared" si="150"/>
        <v>0</v>
      </c>
      <c r="J407" s="201">
        <f t="shared" si="151"/>
        <v>0</v>
      </c>
      <c r="K407" s="201" t="e">
        <f t="shared" si="152"/>
        <v>#DIV/0!</v>
      </c>
      <c r="M407" s="16"/>
      <c r="N407" s="17">
        <v>0</v>
      </c>
      <c r="O407" s="17">
        <v>0</v>
      </c>
      <c r="P407" s="17">
        <v>0</v>
      </c>
      <c r="Q407" s="17">
        <v>0</v>
      </c>
      <c r="R407" s="17">
        <v>0</v>
      </c>
      <c r="S407" s="17">
        <v>0</v>
      </c>
      <c r="T407" s="17">
        <v>0</v>
      </c>
      <c r="U407" s="17">
        <v>0</v>
      </c>
      <c r="V407">
        <v>0</v>
      </c>
      <c r="BR407" s="16"/>
    </row>
    <row r="408" spans="1:70">
      <c r="A408" s="317"/>
      <c r="B408" s="314"/>
      <c r="C408" s="216">
        <v>500</v>
      </c>
      <c r="D408" s="198">
        <f>+入力シート①!S$16</f>
        <v>0</v>
      </c>
      <c r="E408" s="198">
        <f t="shared" si="146"/>
        <v>9</v>
      </c>
      <c r="F408" s="201">
        <f t="shared" si="147"/>
        <v>0</v>
      </c>
      <c r="G408" s="201">
        <f t="shared" si="148"/>
        <v>0</v>
      </c>
      <c r="H408" s="201">
        <f t="shared" si="149"/>
        <v>0</v>
      </c>
      <c r="I408" s="201">
        <f t="shared" si="150"/>
        <v>0</v>
      </c>
      <c r="J408" s="201">
        <f t="shared" si="151"/>
        <v>0</v>
      </c>
      <c r="K408" s="201" t="e">
        <f t="shared" si="152"/>
        <v>#DIV/0!</v>
      </c>
      <c r="M408" s="16"/>
      <c r="N408" s="17">
        <v>0</v>
      </c>
      <c r="O408" s="17">
        <v>0</v>
      </c>
      <c r="P408" s="17">
        <v>0</v>
      </c>
      <c r="Q408" s="17">
        <v>0</v>
      </c>
      <c r="R408" s="17">
        <v>0</v>
      </c>
      <c r="S408" s="17">
        <v>0</v>
      </c>
      <c r="T408" s="17">
        <v>0</v>
      </c>
      <c r="U408" s="17">
        <v>0</v>
      </c>
      <c r="V408">
        <v>0</v>
      </c>
      <c r="BR408" s="16"/>
    </row>
    <row r="409" spans="1:70">
      <c r="A409" s="317"/>
      <c r="B409" s="314"/>
      <c r="C409" s="216">
        <v>600</v>
      </c>
      <c r="D409" s="198">
        <f>+入力シート①!S$17</f>
        <v>0</v>
      </c>
      <c r="E409" s="198">
        <f t="shared" si="146"/>
        <v>9</v>
      </c>
      <c r="F409" s="201">
        <f t="shared" si="147"/>
        <v>0</v>
      </c>
      <c r="G409" s="201">
        <f t="shared" si="148"/>
        <v>0</v>
      </c>
      <c r="H409" s="201">
        <f t="shared" si="149"/>
        <v>0</v>
      </c>
      <c r="I409" s="201">
        <f t="shared" si="150"/>
        <v>0</v>
      </c>
      <c r="J409" s="201">
        <f t="shared" si="151"/>
        <v>0</v>
      </c>
      <c r="K409" s="201" t="e">
        <f t="shared" si="152"/>
        <v>#DIV/0!</v>
      </c>
      <c r="M409" s="16"/>
      <c r="N409" s="17">
        <v>0</v>
      </c>
      <c r="O409" s="17">
        <v>0</v>
      </c>
      <c r="P409" s="17">
        <v>0</v>
      </c>
      <c r="Q409" s="17">
        <v>0</v>
      </c>
      <c r="R409" s="17">
        <v>0</v>
      </c>
      <c r="S409" s="17">
        <v>0</v>
      </c>
      <c r="T409" s="17">
        <v>0</v>
      </c>
      <c r="U409" s="17">
        <v>0</v>
      </c>
      <c r="V409">
        <v>0</v>
      </c>
      <c r="BR409" s="16"/>
    </row>
    <row r="410" spans="1:70">
      <c r="A410" s="317"/>
      <c r="B410" s="217"/>
      <c r="C410" s="217"/>
      <c r="D410" s="218"/>
      <c r="E410" s="218"/>
      <c r="F410" s="219"/>
      <c r="G410" s="219"/>
      <c r="H410" s="219"/>
      <c r="I410" s="219"/>
      <c r="J410" s="219"/>
      <c r="K410" s="219"/>
      <c r="L410" s="18"/>
      <c r="M410" s="16"/>
      <c r="V410" s="18"/>
      <c r="W410" s="18"/>
      <c r="X410" s="18"/>
      <c r="AC410" s="18"/>
      <c r="AD410" s="18"/>
      <c r="AE410" s="18"/>
      <c r="AF410" s="18"/>
      <c r="AG410" s="18"/>
      <c r="AH410" s="18"/>
      <c r="AI410" s="18"/>
      <c r="AJ410" s="18"/>
      <c r="AK410" s="18"/>
      <c r="AL410" s="18"/>
      <c r="AM410" s="18"/>
      <c r="AN410" s="18"/>
      <c r="AO410" s="18"/>
      <c r="AP410" s="18"/>
      <c r="AQ410" s="18"/>
      <c r="AR410" s="18"/>
      <c r="AS410" s="18"/>
      <c r="AT410" s="18"/>
      <c r="AU410" s="18"/>
      <c r="AV410" s="18"/>
      <c r="AW410" s="18"/>
      <c r="AX410" s="18"/>
      <c r="AY410" s="18"/>
      <c r="AZ410" s="18"/>
      <c r="BA410" s="18"/>
      <c r="BB410" s="18"/>
      <c r="BC410" s="18"/>
      <c r="BD410" s="18"/>
      <c r="BE410" s="18"/>
      <c r="BF410" s="18"/>
      <c r="BG410" s="18"/>
      <c r="BH410" s="18"/>
      <c r="BI410" s="18"/>
      <c r="BJ410" s="18"/>
      <c r="BK410" s="18"/>
      <c r="BL410" s="18"/>
      <c r="BM410" s="18"/>
      <c r="BN410" s="18"/>
      <c r="BO410" s="18"/>
      <c r="BP410" s="18"/>
      <c r="BQ410" s="18"/>
      <c r="BR410" s="16"/>
    </row>
    <row r="411" spans="1:70">
      <c r="A411" s="317"/>
      <c r="B411" s="315" t="s">
        <v>25</v>
      </c>
      <c r="C411" s="220" t="s">
        <v>23</v>
      </c>
      <c r="D411" s="198">
        <f>+入力シート①!S$19</f>
        <v>0</v>
      </c>
      <c r="E411" s="198">
        <f t="shared" si="146"/>
        <v>16</v>
      </c>
      <c r="F411" s="201">
        <f t="shared" si="147"/>
        <v>48.0625</v>
      </c>
      <c r="G411" s="201">
        <f t="shared" si="148"/>
        <v>64.53574590875975</v>
      </c>
      <c r="H411" s="201">
        <f t="shared" si="149"/>
        <v>176</v>
      </c>
      <c r="I411" s="201">
        <f t="shared" si="150"/>
        <v>0</v>
      </c>
      <c r="J411" s="201">
        <f>+D411-F411</f>
        <v>-48.0625</v>
      </c>
      <c r="K411" s="201">
        <f>+J411/G411</f>
        <v>-0.74474230247451501</v>
      </c>
      <c r="M411" s="16"/>
      <c r="N411" s="17">
        <v>0</v>
      </c>
      <c r="O411" s="17">
        <v>0</v>
      </c>
      <c r="P411" s="17">
        <v>0</v>
      </c>
      <c r="Q411" s="17">
        <v>0</v>
      </c>
      <c r="R411" s="17">
        <v>0</v>
      </c>
      <c r="S411" s="17">
        <v>0</v>
      </c>
      <c r="T411" s="17">
        <v>0</v>
      </c>
      <c r="U411" s="17">
        <v>0</v>
      </c>
      <c r="V411">
        <v>0</v>
      </c>
      <c r="Z411" s="17">
        <v>26</v>
      </c>
      <c r="AA411" s="77">
        <v>102</v>
      </c>
      <c r="AU411">
        <v>176</v>
      </c>
      <c r="AY411">
        <v>120</v>
      </c>
      <c r="BB411">
        <v>146</v>
      </c>
      <c r="BE411">
        <v>130</v>
      </c>
      <c r="BH411">
        <v>69</v>
      </c>
      <c r="BR411" s="16"/>
    </row>
    <row r="412" spans="1:70">
      <c r="A412" s="317"/>
      <c r="B412" s="316"/>
      <c r="C412" s="221" t="s">
        <v>24</v>
      </c>
      <c r="D412" s="198">
        <f>+入力シート①!S$20</f>
        <v>0</v>
      </c>
      <c r="E412" s="198">
        <f t="shared" si="146"/>
        <v>16</v>
      </c>
      <c r="F412" s="201">
        <f t="shared" si="147"/>
        <v>0.60000000000000009</v>
      </c>
      <c r="G412" s="201">
        <f t="shared" si="148"/>
        <v>0.80083289975707994</v>
      </c>
      <c r="H412" s="201">
        <f t="shared" si="149"/>
        <v>2.2000000000000002</v>
      </c>
      <c r="I412" s="201">
        <f t="shared" si="150"/>
        <v>0</v>
      </c>
      <c r="J412" s="201">
        <f>+D412-F412</f>
        <v>-0.60000000000000009</v>
      </c>
      <c r="K412" s="201">
        <f>+J412/G412</f>
        <v>-0.7492199685877049</v>
      </c>
      <c r="M412" s="16"/>
      <c r="N412" s="17">
        <v>0</v>
      </c>
      <c r="O412" s="17">
        <v>0</v>
      </c>
      <c r="P412" s="17">
        <v>0</v>
      </c>
      <c r="Q412" s="17">
        <v>0</v>
      </c>
      <c r="R412" s="17">
        <v>0</v>
      </c>
      <c r="S412" s="17">
        <v>0</v>
      </c>
      <c r="T412" s="17">
        <v>0</v>
      </c>
      <c r="U412" s="17">
        <v>0</v>
      </c>
      <c r="V412">
        <v>0</v>
      </c>
      <c r="Z412" s="17">
        <v>1</v>
      </c>
      <c r="AA412" s="77">
        <v>1.1000000000000001</v>
      </c>
      <c r="AU412">
        <v>0.6</v>
      </c>
      <c r="AY412">
        <v>2.2000000000000002</v>
      </c>
      <c r="BB412">
        <v>1.3</v>
      </c>
      <c r="BE412">
        <v>1.2</v>
      </c>
      <c r="BH412">
        <v>2.2000000000000002</v>
      </c>
      <c r="BR412" s="16"/>
    </row>
    <row r="413" spans="1:70" ht="0.95" customHeight="1">
      <c r="M413" s="16"/>
      <c r="BR413" s="16"/>
    </row>
    <row r="414" spans="1:70" ht="0.95" customHeight="1">
      <c r="M414" s="16"/>
      <c r="BR414" s="16"/>
    </row>
    <row r="415" spans="1:70" ht="0.95" customHeight="1">
      <c r="M415" s="16"/>
      <c r="BR415" s="16"/>
    </row>
    <row r="416" spans="1:70" ht="0.95" customHeight="1">
      <c r="M416" s="16"/>
      <c r="BR416" s="16"/>
    </row>
    <row r="417" spans="1:70" ht="0.95" customHeight="1">
      <c r="M417" s="16"/>
      <c r="BR417" s="16"/>
    </row>
    <row r="418" spans="1:70" ht="0.95" customHeight="1">
      <c r="M418" s="16"/>
      <c r="BR418" s="16"/>
    </row>
    <row r="419" spans="1:70" ht="0.95" customHeight="1">
      <c r="M419" s="16"/>
      <c r="BR419" s="16"/>
    </row>
    <row r="420" spans="1:70" ht="0.95" customHeight="1">
      <c r="M420" s="16"/>
      <c r="BR420" s="16"/>
    </row>
    <row r="421" spans="1:70" ht="16.5" thickBot="1">
      <c r="D421" s="199" t="s">
        <v>26</v>
      </c>
      <c r="E421" s="199" t="s">
        <v>3</v>
      </c>
      <c r="F421" s="200" t="s">
        <v>4</v>
      </c>
      <c r="G421" s="200" t="s">
        <v>8</v>
      </c>
      <c r="H421" s="200" t="s">
        <v>5</v>
      </c>
      <c r="I421" s="200" t="s">
        <v>6</v>
      </c>
      <c r="J421" s="200" t="s">
        <v>7</v>
      </c>
      <c r="K421" s="201" t="s">
        <v>61</v>
      </c>
      <c r="M421" s="16"/>
      <c r="N421" s="17" t="s">
        <v>26</v>
      </c>
      <c r="O421" s="17" t="s">
        <v>26</v>
      </c>
      <c r="P421" s="17" t="s">
        <v>26</v>
      </c>
      <c r="Q421" s="17" t="s">
        <v>26</v>
      </c>
      <c r="R421" s="17" t="s">
        <v>26</v>
      </c>
      <c r="S421" s="17" t="s">
        <v>111</v>
      </c>
      <c r="T421" s="17" t="s">
        <v>111</v>
      </c>
      <c r="V421" s="170" t="s">
        <v>111</v>
      </c>
      <c r="W421" s="170"/>
      <c r="X421" s="170"/>
      <c r="Y421" s="170"/>
      <c r="Z421" s="170"/>
      <c r="AA421" s="78"/>
      <c r="AB421" s="78"/>
      <c r="AC421" s="1"/>
      <c r="AD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6"/>
    </row>
    <row r="422" spans="1:70">
      <c r="A422" s="317">
        <v>75</v>
      </c>
      <c r="B422" s="312" t="s">
        <v>18</v>
      </c>
      <c r="C422" s="313"/>
      <c r="D422" s="203">
        <f>+入力シート①!T$2</f>
        <v>0</v>
      </c>
      <c r="E422" s="204"/>
      <c r="F422" s="205"/>
      <c r="G422" s="205"/>
      <c r="H422" s="205"/>
      <c r="I422" s="205"/>
      <c r="J422" s="205"/>
      <c r="K422" s="206"/>
      <c r="M422" s="16"/>
      <c r="N422" s="189">
        <v>0</v>
      </c>
      <c r="O422" s="189">
        <v>0</v>
      </c>
      <c r="P422" s="189">
        <v>0</v>
      </c>
      <c r="Q422" s="189">
        <v>0</v>
      </c>
      <c r="R422" s="189">
        <v>0</v>
      </c>
      <c r="S422" s="189">
        <v>0</v>
      </c>
      <c r="T422" s="189">
        <v>0</v>
      </c>
      <c r="U422" s="17">
        <v>2011</v>
      </c>
      <c r="V422" s="189">
        <v>40455</v>
      </c>
      <c r="W422" s="17">
        <f t="shared" ref="W422:BE422" si="153">+W$1</f>
        <v>2009</v>
      </c>
      <c r="X422" s="17">
        <f t="shared" si="153"/>
        <v>2008</v>
      </c>
      <c r="Y422" s="17">
        <f t="shared" si="153"/>
        <v>2007</v>
      </c>
      <c r="Z422" s="17">
        <f t="shared" si="153"/>
        <v>2006</v>
      </c>
      <c r="AA422" s="77">
        <f t="shared" si="153"/>
        <v>2005</v>
      </c>
      <c r="AB422" s="77">
        <f t="shared" si="153"/>
        <v>2004</v>
      </c>
      <c r="AC422">
        <f t="shared" si="153"/>
        <v>2003</v>
      </c>
      <c r="AD422">
        <f t="shared" si="153"/>
        <v>2002</v>
      </c>
      <c r="AE422">
        <f t="shared" si="153"/>
        <v>2001</v>
      </c>
      <c r="AF422">
        <f t="shared" si="153"/>
        <v>2000</v>
      </c>
      <c r="AG422">
        <f t="shared" si="153"/>
        <v>1999</v>
      </c>
      <c r="AH422">
        <f t="shared" si="153"/>
        <v>1998</v>
      </c>
      <c r="AI422">
        <f t="shared" si="153"/>
        <v>1997</v>
      </c>
      <c r="AJ422">
        <f t="shared" si="153"/>
        <v>1996</v>
      </c>
      <c r="AK422">
        <f t="shared" si="153"/>
        <v>1995</v>
      </c>
      <c r="AL422">
        <f t="shared" si="153"/>
        <v>1994</v>
      </c>
      <c r="AM422">
        <f t="shared" si="153"/>
        <v>1993</v>
      </c>
      <c r="AN422">
        <f t="shared" si="153"/>
        <v>1992</v>
      </c>
      <c r="AO422">
        <f t="shared" si="153"/>
        <v>1991</v>
      </c>
      <c r="AP422">
        <f t="shared" si="153"/>
        <v>1990</v>
      </c>
      <c r="AQ422">
        <f t="shared" si="153"/>
        <v>1990</v>
      </c>
      <c r="AR422">
        <f t="shared" si="153"/>
        <v>1990</v>
      </c>
      <c r="AS422">
        <f t="shared" si="153"/>
        <v>1989</v>
      </c>
      <c r="AT422">
        <f t="shared" si="153"/>
        <v>1988</v>
      </c>
      <c r="AU422">
        <f t="shared" si="153"/>
        <v>1988</v>
      </c>
      <c r="AV422">
        <f t="shared" si="153"/>
        <v>1988</v>
      </c>
      <c r="AW422">
        <f t="shared" si="153"/>
        <v>1987</v>
      </c>
      <c r="AX422">
        <f t="shared" si="153"/>
        <v>1987</v>
      </c>
      <c r="AY422">
        <f t="shared" si="153"/>
        <v>1987</v>
      </c>
      <c r="AZ422">
        <f t="shared" si="153"/>
        <v>1986</v>
      </c>
      <c r="BA422">
        <f t="shared" si="153"/>
        <v>1986</v>
      </c>
      <c r="BB422">
        <f t="shared" si="153"/>
        <v>1986</v>
      </c>
      <c r="BC422">
        <f t="shared" si="153"/>
        <v>1985</v>
      </c>
      <c r="BD422">
        <f t="shared" si="153"/>
        <v>1985</v>
      </c>
      <c r="BE422">
        <f t="shared" si="153"/>
        <v>1985</v>
      </c>
      <c r="BF422">
        <f t="shared" ref="BF422:BQ422" si="154">+BF$1</f>
        <v>1984</v>
      </c>
      <c r="BG422">
        <f t="shared" si="154"/>
        <v>1984</v>
      </c>
      <c r="BH422">
        <f t="shared" si="154"/>
        <v>1984</v>
      </c>
      <c r="BI422">
        <f t="shared" si="154"/>
        <v>1983</v>
      </c>
      <c r="BJ422">
        <f t="shared" si="154"/>
        <v>1983</v>
      </c>
      <c r="BK422">
        <f t="shared" si="154"/>
        <v>1983</v>
      </c>
      <c r="BL422">
        <f t="shared" si="154"/>
        <v>1983</v>
      </c>
      <c r="BM422">
        <f t="shared" si="154"/>
        <v>1982</v>
      </c>
      <c r="BN422">
        <f t="shared" si="154"/>
        <v>1981</v>
      </c>
      <c r="BO422">
        <f t="shared" si="154"/>
        <v>1981</v>
      </c>
      <c r="BP422">
        <f t="shared" si="154"/>
        <v>1981</v>
      </c>
      <c r="BQ422">
        <f t="shared" si="154"/>
        <v>1980</v>
      </c>
      <c r="BR422" s="16"/>
    </row>
    <row r="423" spans="1:70">
      <c r="A423" s="317"/>
      <c r="B423" s="312" t="s">
        <v>19</v>
      </c>
      <c r="C423" s="313"/>
      <c r="D423" s="207">
        <f>+入力シート①!T$2</f>
        <v>0</v>
      </c>
      <c r="E423" s="208"/>
      <c r="F423" s="209"/>
      <c r="G423" s="209"/>
      <c r="H423" s="209"/>
      <c r="I423" s="209"/>
      <c r="J423" s="209"/>
      <c r="K423" s="210"/>
      <c r="M423" s="16"/>
      <c r="N423" s="190">
        <v>0</v>
      </c>
      <c r="O423" s="190">
        <v>0</v>
      </c>
      <c r="P423" s="190">
        <v>0</v>
      </c>
      <c r="Q423" s="190">
        <v>0</v>
      </c>
      <c r="R423" s="190">
        <v>0</v>
      </c>
      <c r="S423" s="190">
        <v>0</v>
      </c>
      <c r="T423" s="190">
        <v>0</v>
      </c>
      <c r="U423" s="17">
        <v>0</v>
      </c>
      <c r="V423" s="190">
        <v>40455</v>
      </c>
      <c r="W423" s="17">
        <f>+W$3</f>
        <v>10</v>
      </c>
      <c r="X423" s="17">
        <f>+X$3</f>
        <v>10</v>
      </c>
      <c r="Y423" s="17">
        <f>+Y$3</f>
        <v>10</v>
      </c>
      <c r="Z423" s="17">
        <f t="shared" ref="Z423:BQ423" si="155">+Z$3</f>
        <v>10</v>
      </c>
      <c r="AA423" s="77">
        <f t="shared" si="155"/>
        <v>10</v>
      </c>
      <c r="AB423" s="77">
        <f t="shared" si="155"/>
        <v>10</v>
      </c>
      <c r="AC423">
        <f t="shared" si="155"/>
        <v>10</v>
      </c>
      <c r="AD423">
        <f t="shared" si="155"/>
        <v>10</v>
      </c>
      <c r="AE423">
        <f t="shared" si="155"/>
        <v>10</v>
      </c>
      <c r="AF423">
        <f t="shared" si="155"/>
        <v>10</v>
      </c>
      <c r="AG423">
        <f t="shared" si="155"/>
        <v>10</v>
      </c>
      <c r="AH423">
        <f t="shared" si="155"/>
        <v>10</v>
      </c>
      <c r="AI423">
        <f t="shared" si="155"/>
        <v>10</v>
      </c>
      <c r="AJ423">
        <f t="shared" si="155"/>
        <v>10</v>
      </c>
      <c r="AK423">
        <f t="shared" si="155"/>
        <v>10</v>
      </c>
      <c r="AL423">
        <f t="shared" si="155"/>
        <v>10</v>
      </c>
      <c r="AM423">
        <f t="shared" si="155"/>
        <v>10</v>
      </c>
      <c r="AN423">
        <f t="shared" si="155"/>
        <v>10</v>
      </c>
      <c r="AO423">
        <f t="shared" si="155"/>
        <v>10</v>
      </c>
      <c r="AP423">
        <f t="shared" si="155"/>
        <v>10</v>
      </c>
      <c r="AQ423">
        <f t="shared" si="155"/>
        <v>10</v>
      </c>
      <c r="AR423">
        <f t="shared" si="155"/>
        <v>10</v>
      </c>
      <c r="AS423">
        <f t="shared" si="155"/>
        <v>10</v>
      </c>
      <c r="AT423">
        <f t="shared" si="155"/>
        <v>10</v>
      </c>
      <c r="AU423">
        <f t="shared" si="155"/>
        <v>10</v>
      </c>
      <c r="AV423">
        <f t="shared" si="155"/>
        <v>10</v>
      </c>
      <c r="AW423">
        <f t="shared" si="155"/>
        <v>10</v>
      </c>
      <c r="AX423">
        <f t="shared" si="155"/>
        <v>10</v>
      </c>
      <c r="AY423">
        <f t="shared" si="155"/>
        <v>10</v>
      </c>
      <c r="AZ423">
        <f t="shared" si="155"/>
        <v>10</v>
      </c>
      <c r="BA423">
        <f t="shared" si="155"/>
        <v>10</v>
      </c>
      <c r="BB423">
        <f t="shared" si="155"/>
        <v>10</v>
      </c>
      <c r="BC423">
        <f t="shared" si="155"/>
        <v>10</v>
      </c>
      <c r="BD423">
        <f t="shared" si="155"/>
        <v>10</v>
      </c>
      <c r="BE423">
        <f t="shared" si="155"/>
        <v>10</v>
      </c>
      <c r="BF423">
        <f t="shared" si="155"/>
        <v>10</v>
      </c>
      <c r="BG423">
        <f t="shared" si="155"/>
        <v>10</v>
      </c>
      <c r="BH423">
        <f t="shared" si="155"/>
        <v>10</v>
      </c>
      <c r="BI423">
        <f t="shared" si="155"/>
        <v>10</v>
      </c>
      <c r="BJ423">
        <f t="shared" si="155"/>
        <v>10</v>
      </c>
      <c r="BK423">
        <f t="shared" si="155"/>
        <v>10</v>
      </c>
      <c r="BL423">
        <f t="shared" si="155"/>
        <v>10</v>
      </c>
      <c r="BM423">
        <f t="shared" si="155"/>
        <v>10</v>
      </c>
      <c r="BN423">
        <f t="shared" si="155"/>
        <v>10</v>
      </c>
      <c r="BO423">
        <f t="shared" si="155"/>
        <v>10</v>
      </c>
      <c r="BP423">
        <f t="shared" si="155"/>
        <v>10</v>
      </c>
      <c r="BQ423">
        <f t="shared" si="155"/>
        <v>10</v>
      </c>
      <c r="BR423" s="16"/>
    </row>
    <row r="424" spans="1:70">
      <c r="A424" s="317"/>
      <c r="B424" s="312" t="s">
        <v>20</v>
      </c>
      <c r="C424" s="313"/>
      <c r="D424" s="211">
        <f>+入力シート①!T$2</f>
        <v>0</v>
      </c>
      <c r="E424" s="208"/>
      <c r="F424" s="209"/>
      <c r="G424" s="209"/>
      <c r="H424" s="209"/>
      <c r="I424" s="209"/>
      <c r="J424" s="209"/>
      <c r="K424" s="210"/>
      <c r="M424" s="16"/>
      <c r="N424" s="191">
        <v>0</v>
      </c>
      <c r="O424" s="191">
        <v>0</v>
      </c>
      <c r="P424" s="191">
        <v>0</v>
      </c>
      <c r="Q424" s="191">
        <v>0</v>
      </c>
      <c r="R424" s="191">
        <v>0</v>
      </c>
      <c r="S424" s="191">
        <v>0</v>
      </c>
      <c r="T424" s="191">
        <v>0</v>
      </c>
      <c r="U424" s="17">
        <v>0</v>
      </c>
      <c r="V424" s="79">
        <v>0</v>
      </c>
      <c r="W424" s="79"/>
      <c r="X424" s="79"/>
      <c r="AA424" s="77">
        <v>5</v>
      </c>
      <c r="AU424">
        <v>21</v>
      </c>
      <c r="AY424">
        <v>7</v>
      </c>
      <c r="BB424">
        <v>14</v>
      </c>
      <c r="BE424">
        <v>24</v>
      </c>
      <c r="BH424">
        <v>26</v>
      </c>
      <c r="BO424">
        <v>6</v>
      </c>
      <c r="BR424" s="16"/>
    </row>
    <row r="425" spans="1:70">
      <c r="A425" s="317"/>
      <c r="B425" s="312" t="s">
        <v>62</v>
      </c>
      <c r="C425" s="313"/>
      <c r="D425" s="198">
        <f>+入力シート①!T$3</f>
        <v>75</v>
      </c>
      <c r="E425" s="208"/>
      <c r="F425" s="209"/>
      <c r="G425" s="209"/>
      <c r="H425" s="209"/>
      <c r="I425" s="209"/>
      <c r="J425" s="209"/>
      <c r="K425" s="210"/>
      <c r="M425" s="16"/>
      <c r="N425" s="17">
        <v>75</v>
      </c>
      <c r="O425" s="17">
        <v>75</v>
      </c>
      <c r="P425" s="17">
        <v>75</v>
      </c>
      <c r="Q425" s="17">
        <v>75</v>
      </c>
      <c r="R425" s="17">
        <v>75</v>
      </c>
      <c r="S425" s="17">
        <v>75</v>
      </c>
      <c r="T425" s="17">
        <v>75</v>
      </c>
      <c r="U425" s="17">
        <v>75</v>
      </c>
      <c r="V425" s="17">
        <v>75</v>
      </c>
      <c r="W425" s="17">
        <f t="shared" ref="W425:BQ425" si="156">+$A$422</f>
        <v>75</v>
      </c>
      <c r="X425" s="17">
        <f t="shared" si="156"/>
        <v>75</v>
      </c>
      <c r="Y425" s="17">
        <f t="shared" si="156"/>
        <v>75</v>
      </c>
      <c r="Z425" s="17">
        <f t="shared" si="156"/>
        <v>75</v>
      </c>
      <c r="AA425" s="77">
        <f t="shared" si="156"/>
        <v>75</v>
      </c>
      <c r="AB425" s="77">
        <f t="shared" si="156"/>
        <v>75</v>
      </c>
      <c r="AC425">
        <f t="shared" si="156"/>
        <v>75</v>
      </c>
      <c r="AD425">
        <f t="shared" si="156"/>
        <v>75</v>
      </c>
      <c r="AE425">
        <f t="shared" si="156"/>
        <v>75</v>
      </c>
      <c r="AF425">
        <f t="shared" si="156"/>
        <v>75</v>
      </c>
      <c r="AG425">
        <f t="shared" si="156"/>
        <v>75</v>
      </c>
      <c r="AH425">
        <f t="shared" si="156"/>
        <v>75</v>
      </c>
      <c r="AI425">
        <f t="shared" si="156"/>
        <v>75</v>
      </c>
      <c r="AJ425">
        <f t="shared" si="156"/>
        <v>75</v>
      </c>
      <c r="AK425">
        <f t="shared" si="156"/>
        <v>75</v>
      </c>
      <c r="AL425">
        <f t="shared" si="156"/>
        <v>75</v>
      </c>
      <c r="AM425">
        <f t="shared" si="156"/>
        <v>75</v>
      </c>
      <c r="AN425">
        <f t="shared" si="156"/>
        <v>75</v>
      </c>
      <c r="AO425">
        <f t="shared" si="156"/>
        <v>75</v>
      </c>
      <c r="AP425">
        <f t="shared" si="156"/>
        <v>75</v>
      </c>
      <c r="AQ425">
        <f t="shared" si="156"/>
        <v>75</v>
      </c>
      <c r="AR425">
        <f t="shared" si="156"/>
        <v>75</v>
      </c>
      <c r="AS425">
        <f t="shared" si="156"/>
        <v>75</v>
      </c>
      <c r="AT425">
        <f t="shared" si="156"/>
        <v>75</v>
      </c>
      <c r="AU425">
        <f t="shared" si="156"/>
        <v>75</v>
      </c>
      <c r="AV425">
        <f t="shared" si="156"/>
        <v>75</v>
      </c>
      <c r="AW425">
        <f t="shared" si="156"/>
        <v>75</v>
      </c>
      <c r="AX425">
        <f t="shared" si="156"/>
        <v>75</v>
      </c>
      <c r="AY425">
        <f t="shared" si="156"/>
        <v>75</v>
      </c>
      <c r="AZ425">
        <f t="shared" si="156"/>
        <v>75</v>
      </c>
      <c r="BA425">
        <f t="shared" si="156"/>
        <v>75</v>
      </c>
      <c r="BB425">
        <f t="shared" si="156"/>
        <v>75</v>
      </c>
      <c r="BC425">
        <f t="shared" si="156"/>
        <v>75</v>
      </c>
      <c r="BD425">
        <f t="shared" si="156"/>
        <v>75</v>
      </c>
      <c r="BE425">
        <f t="shared" si="156"/>
        <v>75</v>
      </c>
      <c r="BF425">
        <f t="shared" si="156"/>
        <v>75</v>
      </c>
      <c r="BG425">
        <f t="shared" si="156"/>
        <v>75</v>
      </c>
      <c r="BH425">
        <f t="shared" si="156"/>
        <v>75</v>
      </c>
      <c r="BI425">
        <f t="shared" si="156"/>
        <v>75</v>
      </c>
      <c r="BJ425">
        <f t="shared" si="156"/>
        <v>75</v>
      </c>
      <c r="BK425">
        <f t="shared" si="156"/>
        <v>75</v>
      </c>
      <c r="BL425">
        <f t="shared" si="156"/>
        <v>75</v>
      </c>
      <c r="BM425">
        <f t="shared" si="156"/>
        <v>75</v>
      </c>
      <c r="BN425">
        <f t="shared" si="156"/>
        <v>75</v>
      </c>
      <c r="BO425">
        <f t="shared" si="156"/>
        <v>75</v>
      </c>
      <c r="BP425">
        <f t="shared" si="156"/>
        <v>75</v>
      </c>
      <c r="BQ425">
        <f t="shared" si="156"/>
        <v>75</v>
      </c>
      <c r="BR425" s="16"/>
    </row>
    <row r="426" spans="1:70" ht="16.5" thickBot="1">
      <c r="A426" s="317"/>
      <c r="B426" s="312" t="s">
        <v>21</v>
      </c>
      <c r="C426" s="313"/>
      <c r="D426" s="212">
        <f>+入力シート①!T$4</f>
        <v>0</v>
      </c>
      <c r="E426" s="213"/>
      <c r="F426" s="214"/>
      <c r="G426" s="214"/>
      <c r="H426" s="214"/>
      <c r="I426" s="214"/>
      <c r="J426" s="214"/>
      <c r="K426" s="215"/>
      <c r="M426" s="16"/>
      <c r="N426" s="166">
        <v>0</v>
      </c>
      <c r="O426" s="166">
        <v>0</v>
      </c>
      <c r="P426" s="166">
        <v>0</v>
      </c>
      <c r="Q426" s="166">
        <v>0</v>
      </c>
      <c r="R426" s="166">
        <v>0</v>
      </c>
      <c r="S426" s="166">
        <v>0</v>
      </c>
      <c r="T426" s="166">
        <v>0</v>
      </c>
      <c r="U426" s="17">
        <v>0</v>
      </c>
      <c r="V426" s="84">
        <v>0</v>
      </c>
      <c r="W426" s="84"/>
      <c r="X426" s="84"/>
      <c r="BR426" s="16"/>
    </row>
    <row r="427" spans="1:70">
      <c r="A427" s="317"/>
      <c r="B427" s="314" t="s">
        <v>22</v>
      </c>
      <c r="C427" s="216">
        <v>0</v>
      </c>
      <c r="D427" s="198">
        <f>+入力シート①!T$5</f>
        <v>0</v>
      </c>
      <c r="E427" s="198">
        <f>+COUNT($M427:$BR427)</f>
        <v>16</v>
      </c>
      <c r="F427" s="201">
        <f>+AVERAGE($M427:$BR427)</f>
        <v>11.06875</v>
      </c>
      <c r="G427" s="201">
        <f>+STDEV($M427:$BR427)</f>
        <v>13.03076967540035</v>
      </c>
      <c r="H427" s="201">
        <f>+MAX($M427:$BR427)</f>
        <v>27.2</v>
      </c>
      <c r="I427" s="201">
        <f>+MIN($M427:$BR427)</f>
        <v>0</v>
      </c>
      <c r="J427" s="201">
        <f>+D427-F427</f>
        <v>-11.06875</v>
      </c>
      <c r="K427" s="201">
        <f>+J427/G427</f>
        <v>-0.84943178919781881</v>
      </c>
      <c r="M427" s="16"/>
      <c r="N427" s="17">
        <v>0</v>
      </c>
      <c r="O427" s="17">
        <v>0</v>
      </c>
      <c r="P427" s="17">
        <v>0</v>
      </c>
      <c r="Q427" s="17">
        <v>0</v>
      </c>
      <c r="R427" s="17">
        <v>0</v>
      </c>
      <c r="S427" s="17">
        <v>0</v>
      </c>
      <c r="T427" s="17">
        <v>0</v>
      </c>
      <c r="U427" s="17">
        <v>0</v>
      </c>
      <c r="V427">
        <v>0</v>
      </c>
      <c r="AA427" s="77">
        <v>27.2</v>
      </c>
      <c r="AU427">
        <v>25.9</v>
      </c>
      <c r="AY427">
        <v>25.9</v>
      </c>
      <c r="BB427">
        <v>26.3</v>
      </c>
      <c r="BE427">
        <v>25.7</v>
      </c>
      <c r="BH427">
        <v>20.7</v>
      </c>
      <c r="BO427">
        <v>25.4</v>
      </c>
      <c r="BR427" s="16"/>
    </row>
    <row r="428" spans="1:70">
      <c r="A428" s="317"/>
      <c r="B428" s="314"/>
      <c r="C428" s="216">
        <v>10</v>
      </c>
      <c r="D428" s="198">
        <f>+入力シート①!T$6</f>
        <v>0</v>
      </c>
      <c r="E428" s="198">
        <f t="shared" ref="E428:E442" si="157">+COUNT($M428:$BR428)</f>
        <v>15</v>
      </c>
      <c r="F428" s="201">
        <f t="shared" ref="F428:F442" si="158">+AVERAGE($M428:$BR428)</f>
        <v>9.9873333333333338</v>
      </c>
      <c r="G428" s="201">
        <f t="shared" ref="G428:G442" si="159">+STDEV($M428:$BR428)</f>
        <v>12.730487852096674</v>
      </c>
      <c r="H428" s="201">
        <f t="shared" ref="H428:H442" si="160">+MAX($M428:$BR428)</f>
        <v>27.1</v>
      </c>
      <c r="I428" s="201">
        <f t="shared" ref="I428:I442" si="161">+MIN($M428:$BR428)</f>
        <v>0</v>
      </c>
      <c r="J428" s="201">
        <f t="shared" ref="J428:J439" si="162">+D428-F428</f>
        <v>-9.9873333333333338</v>
      </c>
      <c r="K428" s="201">
        <f t="shared" ref="K428:K439" si="163">+J428/G428</f>
        <v>-0.78452086435072865</v>
      </c>
      <c r="M428" s="16"/>
      <c r="N428" s="17">
        <v>0</v>
      </c>
      <c r="O428" s="17">
        <v>0</v>
      </c>
      <c r="P428" s="17">
        <v>0</v>
      </c>
      <c r="Q428" s="17">
        <v>0</v>
      </c>
      <c r="R428" s="17">
        <v>0</v>
      </c>
      <c r="S428" s="17">
        <v>0</v>
      </c>
      <c r="T428" s="17">
        <v>0</v>
      </c>
      <c r="U428" s="17">
        <v>0</v>
      </c>
      <c r="V428">
        <v>0</v>
      </c>
      <c r="AA428" s="77">
        <v>27.1</v>
      </c>
      <c r="AU428">
        <v>25.3</v>
      </c>
      <c r="BB428">
        <v>25.78</v>
      </c>
      <c r="BE428">
        <v>25.26</v>
      </c>
      <c r="BH428">
        <v>20.65</v>
      </c>
      <c r="BO428">
        <v>25.72</v>
      </c>
      <c r="BR428" s="16"/>
    </row>
    <row r="429" spans="1:70">
      <c r="A429" s="317"/>
      <c r="B429" s="314"/>
      <c r="C429" s="216">
        <v>20</v>
      </c>
      <c r="D429" s="198">
        <f>+入力シート①!T$7</f>
        <v>0</v>
      </c>
      <c r="E429" s="198">
        <f t="shared" si="157"/>
        <v>16</v>
      </c>
      <c r="F429" s="201">
        <f t="shared" si="158"/>
        <v>10.977499999999999</v>
      </c>
      <c r="G429" s="201">
        <f t="shared" si="159"/>
        <v>12.926146370825297</v>
      </c>
      <c r="H429" s="201">
        <f t="shared" si="160"/>
        <v>27.1</v>
      </c>
      <c r="I429" s="201">
        <f t="shared" si="161"/>
        <v>0</v>
      </c>
      <c r="J429" s="201">
        <f t="shared" si="162"/>
        <v>-10.977499999999999</v>
      </c>
      <c r="K429" s="201">
        <f t="shared" si="163"/>
        <v>-0.8492476941756244</v>
      </c>
      <c r="M429" s="16"/>
      <c r="N429" s="17">
        <v>0</v>
      </c>
      <c r="O429" s="17">
        <v>0</v>
      </c>
      <c r="P429" s="17">
        <v>0</v>
      </c>
      <c r="Q429" s="17">
        <v>0</v>
      </c>
      <c r="R429" s="17">
        <v>0</v>
      </c>
      <c r="S429" s="17">
        <v>0</v>
      </c>
      <c r="T429" s="17">
        <v>0</v>
      </c>
      <c r="U429" s="17">
        <v>0</v>
      </c>
      <c r="V429">
        <v>0</v>
      </c>
      <c r="AA429" s="77">
        <v>27.1</v>
      </c>
      <c r="AU429">
        <v>25.3</v>
      </c>
      <c r="AY429">
        <v>26.04</v>
      </c>
      <c r="BB429">
        <v>25.77</v>
      </c>
      <c r="BE429">
        <v>25.25</v>
      </c>
      <c r="BH429">
        <v>20.46</v>
      </c>
      <c r="BO429">
        <v>25.72</v>
      </c>
      <c r="BR429" s="16"/>
    </row>
    <row r="430" spans="1:70">
      <c r="A430" s="317"/>
      <c r="B430" s="314"/>
      <c r="C430" s="216">
        <v>30</v>
      </c>
      <c r="D430" s="198">
        <f>+入力シート①!T$8</f>
        <v>0</v>
      </c>
      <c r="E430" s="198">
        <f t="shared" si="157"/>
        <v>16</v>
      </c>
      <c r="F430" s="201">
        <f t="shared" si="158"/>
        <v>10.945625</v>
      </c>
      <c r="G430" s="201">
        <f t="shared" si="159"/>
        <v>12.905407635948581</v>
      </c>
      <c r="H430" s="201">
        <f t="shared" si="160"/>
        <v>27.06</v>
      </c>
      <c r="I430" s="201">
        <f t="shared" si="161"/>
        <v>0</v>
      </c>
      <c r="J430" s="201">
        <f t="shared" si="162"/>
        <v>-10.945625</v>
      </c>
      <c r="K430" s="201">
        <f t="shared" si="163"/>
        <v>-0.84814252356589492</v>
      </c>
      <c r="M430" s="16"/>
      <c r="N430" s="17">
        <v>0</v>
      </c>
      <c r="O430" s="17">
        <v>0</v>
      </c>
      <c r="P430" s="17">
        <v>0</v>
      </c>
      <c r="Q430" s="17">
        <v>0</v>
      </c>
      <c r="R430" s="17">
        <v>0</v>
      </c>
      <c r="S430" s="17">
        <v>0</v>
      </c>
      <c r="T430" s="17">
        <v>0</v>
      </c>
      <c r="U430" s="17">
        <v>0</v>
      </c>
      <c r="V430">
        <v>0</v>
      </c>
      <c r="AA430" s="77">
        <v>27.06</v>
      </c>
      <c r="AU430">
        <v>25.31</v>
      </c>
      <c r="AY430">
        <v>26.17</v>
      </c>
      <c r="BB430">
        <v>25.77</v>
      </c>
      <c r="BE430">
        <v>25.24</v>
      </c>
      <c r="BH430">
        <v>19.829999999999998</v>
      </c>
      <c r="BO430">
        <v>25.75</v>
      </c>
      <c r="BR430" s="16"/>
    </row>
    <row r="431" spans="1:70">
      <c r="A431" s="317"/>
      <c r="B431" s="314"/>
      <c r="C431" s="216">
        <v>50</v>
      </c>
      <c r="D431" s="198">
        <f>+入力シート①!T$9</f>
        <v>0</v>
      </c>
      <c r="E431" s="198">
        <f t="shared" si="157"/>
        <v>16</v>
      </c>
      <c r="F431" s="201">
        <f t="shared" si="158"/>
        <v>10.692499999999999</v>
      </c>
      <c r="G431" s="201">
        <f t="shared" si="159"/>
        <v>12.747066329159821</v>
      </c>
      <c r="H431" s="201">
        <f t="shared" si="160"/>
        <v>26.89</v>
      </c>
      <c r="I431" s="201">
        <f t="shared" si="161"/>
        <v>0</v>
      </c>
      <c r="J431" s="201">
        <f t="shared" si="162"/>
        <v>-10.692499999999999</v>
      </c>
      <c r="K431" s="201">
        <f t="shared" si="163"/>
        <v>-0.83882045671482419</v>
      </c>
      <c r="M431" s="16"/>
      <c r="N431" s="17">
        <v>0</v>
      </c>
      <c r="O431" s="17">
        <v>0</v>
      </c>
      <c r="P431" s="17">
        <v>0</v>
      </c>
      <c r="Q431" s="17">
        <v>0</v>
      </c>
      <c r="R431" s="17">
        <v>0</v>
      </c>
      <c r="S431" s="17">
        <v>0</v>
      </c>
      <c r="T431" s="17">
        <v>0</v>
      </c>
      <c r="U431" s="17">
        <v>0</v>
      </c>
      <c r="V431">
        <v>0</v>
      </c>
      <c r="AA431" s="77">
        <v>26.89</v>
      </c>
      <c r="AU431">
        <v>25.31</v>
      </c>
      <c r="AY431">
        <v>26.17</v>
      </c>
      <c r="BB431">
        <v>25.79</v>
      </c>
      <c r="BE431">
        <v>25.22</v>
      </c>
      <c r="BH431">
        <v>15.98</v>
      </c>
      <c r="BO431">
        <v>25.72</v>
      </c>
      <c r="BR431" s="16"/>
    </row>
    <row r="432" spans="1:70">
      <c r="A432" s="317"/>
      <c r="B432" s="314"/>
      <c r="C432" s="216">
        <v>75</v>
      </c>
      <c r="D432" s="198">
        <f>+入力シート①!T$10</f>
        <v>0</v>
      </c>
      <c r="E432" s="198">
        <f t="shared" si="157"/>
        <v>16</v>
      </c>
      <c r="F432" s="201">
        <f t="shared" si="158"/>
        <v>10.296875</v>
      </c>
      <c r="G432" s="201">
        <f t="shared" si="159"/>
        <v>12.35007785063182</v>
      </c>
      <c r="H432" s="201">
        <f t="shared" si="160"/>
        <v>26.17</v>
      </c>
      <c r="I432" s="201">
        <f t="shared" si="161"/>
        <v>0</v>
      </c>
      <c r="J432" s="201">
        <f t="shared" si="162"/>
        <v>-10.296875</v>
      </c>
      <c r="K432" s="201">
        <f t="shared" si="163"/>
        <v>-0.83374980502436435</v>
      </c>
      <c r="M432" s="16"/>
      <c r="N432" s="17">
        <v>0</v>
      </c>
      <c r="O432" s="17">
        <v>0</v>
      </c>
      <c r="P432" s="17">
        <v>0</v>
      </c>
      <c r="Q432" s="17">
        <v>0</v>
      </c>
      <c r="R432" s="17">
        <v>0</v>
      </c>
      <c r="S432" s="17">
        <v>0</v>
      </c>
      <c r="T432" s="17">
        <v>0</v>
      </c>
      <c r="U432" s="17">
        <v>0</v>
      </c>
      <c r="V432">
        <v>0</v>
      </c>
      <c r="AA432" s="77">
        <v>22.83</v>
      </c>
      <c r="AU432">
        <v>25.25</v>
      </c>
      <c r="AY432">
        <v>26.17</v>
      </c>
      <c r="BB432">
        <v>25.79</v>
      </c>
      <c r="BE432">
        <v>25.19</v>
      </c>
      <c r="BH432">
        <v>14.28</v>
      </c>
      <c r="BO432">
        <v>25.24</v>
      </c>
      <c r="BR432" s="16"/>
    </row>
    <row r="433" spans="1:70">
      <c r="A433" s="317"/>
      <c r="B433" s="314"/>
      <c r="C433" s="216">
        <v>100</v>
      </c>
      <c r="D433" s="198">
        <f>+入力シート①!T$11</f>
        <v>0</v>
      </c>
      <c r="E433" s="198">
        <f t="shared" si="157"/>
        <v>16</v>
      </c>
      <c r="F433" s="201">
        <f t="shared" si="158"/>
        <v>9.5218750000000014</v>
      </c>
      <c r="G433" s="201">
        <f t="shared" si="159"/>
        <v>11.472411091396612</v>
      </c>
      <c r="H433" s="201">
        <f t="shared" si="160"/>
        <v>25.6</v>
      </c>
      <c r="I433" s="201">
        <f t="shared" si="161"/>
        <v>0</v>
      </c>
      <c r="J433" s="201">
        <f t="shared" si="162"/>
        <v>-9.5218750000000014</v>
      </c>
      <c r="K433" s="201">
        <f t="shared" si="163"/>
        <v>-0.82998028262259915</v>
      </c>
      <c r="M433" s="16"/>
      <c r="N433" s="17">
        <v>0</v>
      </c>
      <c r="O433" s="17">
        <v>0</v>
      </c>
      <c r="P433" s="17">
        <v>0</v>
      </c>
      <c r="Q433" s="17">
        <v>0</v>
      </c>
      <c r="R433" s="17">
        <v>0</v>
      </c>
      <c r="S433" s="17">
        <v>0</v>
      </c>
      <c r="T433" s="17">
        <v>0</v>
      </c>
      <c r="U433" s="17">
        <v>0</v>
      </c>
      <c r="V433">
        <v>0</v>
      </c>
      <c r="AA433" s="77">
        <v>20.91</v>
      </c>
      <c r="AU433">
        <v>22.61</v>
      </c>
      <c r="AY433">
        <v>24.75</v>
      </c>
      <c r="BB433">
        <v>25.6</v>
      </c>
      <c r="BE433">
        <v>23.15</v>
      </c>
      <c r="BH433">
        <v>12.74</v>
      </c>
      <c r="BO433">
        <v>22.59</v>
      </c>
      <c r="BR433" s="16"/>
    </row>
    <row r="434" spans="1:70">
      <c r="A434" s="317"/>
      <c r="B434" s="314"/>
      <c r="C434" s="216">
        <v>150</v>
      </c>
      <c r="D434" s="198">
        <f>+入力シート①!T$12</f>
        <v>0</v>
      </c>
      <c r="E434" s="198">
        <f t="shared" si="157"/>
        <v>16</v>
      </c>
      <c r="F434" s="201">
        <f t="shared" si="158"/>
        <v>8.1881249999999994</v>
      </c>
      <c r="G434" s="201">
        <f t="shared" si="159"/>
        <v>9.9285059089136531</v>
      </c>
      <c r="H434" s="201">
        <f t="shared" si="160"/>
        <v>23.13</v>
      </c>
      <c r="I434" s="201">
        <f t="shared" si="161"/>
        <v>0</v>
      </c>
      <c r="J434" s="201">
        <f t="shared" si="162"/>
        <v>-8.1881249999999994</v>
      </c>
      <c r="K434" s="201">
        <f t="shared" si="163"/>
        <v>-0.82470867974695294</v>
      </c>
      <c r="M434" s="16"/>
      <c r="N434" s="17">
        <v>0</v>
      </c>
      <c r="O434" s="17">
        <v>0</v>
      </c>
      <c r="P434" s="17">
        <v>0</v>
      </c>
      <c r="Q434" s="17">
        <v>0</v>
      </c>
      <c r="R434" s="17">
        <v>0</v>
      </c>
      <c r="S434" s="17">
        <v>0</v>
      </c>
      <c r="T434" s="17">
        <v>0</v>
      </c>
      <c r="U434" s="17">
        <v>0</v>
      </c>
      <c r="V434">
        <v>0</v>
      </c>
      <c r="AA434" s="77">
        <v>19.52</v>
      </c>
      <c r="AU434">
        <v>17.95</v>
      </c>
      <c r="AY434">
        <v>20.72</v>
      </c>
      <c r="BB434">
        <v>23.13</v>
      </c>
      <c r="BE434">
        <v>19.88</v>
      </c>
      <c r="BH434">
        <v>10.199999999999999</v>
      </c>
      <c r="BO434">
        <v>19.61</v>
      </c>
      <c r="BR434" s="16"/>
    </row>
    <row r="435" spans="1:70">
      <c r="A435" s="317"/>
      <c r="B435" s="314"/>
      <c r="C435" s="216">
        <v>200</v>
      </c>
      <c r="D435" s="198">
        <f>+入力シート①!T$13</f>
        <v>0</v>
      </c>
      <c r="E435" s="198">
        <f t="shared" si="157"/>
        <v>16</v>
      </c>
      <c r="F435" s="201">
        <f t="shared" si="158"/>
        <v>7.57125</v>
      </c>
      <c r="G435" s="201">
        <f t="shared" si="159"/>
        <v>9.1246938761436436</v>
      </c>
      <c r="H435" s="201">
        <f t="shared" si="160"/>
        <v>20.25</v>
      </c>
      <c r="I435" s="201">
        <f t="shared" si="161"/>
        <v>0</v>
      </c>
      <c r="J435" s="201">
        <f t="shared" si="162"/>
        <v>-7.57125</v>
      </c>
      <c r="K435" s="201">
        <f t="shared" si="163"/>
        <v>-0.82975386383042438</v>
      </c>
      <c r="M435" s="16"/>
      <c r="N435" s="17">
        <v>0</v>
      </c>
      <c r="O435" s="17">
        <v>0</v>
      </c>
      <c r="P435" s="17">
        <v>0</v>
      </c>
      <c r="Q435" s="17">
        <v>0</v>
      </c>
      <c r="R435" s="17">
        <v>0</v>
      </c>
      <c r="S435" s="17">
        <v>0</v>
      </c>
      <c r="T435" s="17">
        <v>0</v>
      </c>
      <c r="U435" s="17">
        <v>0</v>
      </c>
      <c r="V435">
        <v>0</v>
      </c>
      <c r="AA435" s="77">
        <v>19.12</v>
      </c>
      <c r="AU435">
        <v>17.059999999999999</v>
      </c>
      <c r="AY435">
        <v>18.18</v>
      </c>
      <c r="BB435">
        <v>20.25</v>
      </c>
      <c r="BE435">
        <v>18.329999999999998</v>
      </c>
      <c r="BH435">
        <v>9.9</v>
      </c>
      <c r="BO435">
        <v>18.3</v>
      </c>
      <c r="BR435" s="16"/>
    </row>
    <row r="436" spans="1:70">
      <c r="A436" s="317"/>
      <c r="B436" s="314"/>
      <c r="C436" s="216">
        <v>300</v>
      </c>
      <c r="D436" s="198">
        <f>+入力シート①!T$14</f>
        <v>0</v>
      </c>
      <c r="E436" s="198">
        <f t="shared" si="157"/>
        <v>10</v>
      </c>
      <c r="F436" s="201">
        <f t="shared" si="158"/>
        <v>1.73</v>
      </c>
      <c r="G436" s="201">
        <f t="shared" si="159"/>
        <v>5.4707403520912958</v>
      </c>
      <c r="H436" s="201">
        <f t="shared" si="160"/>
        <v>17.3</v>
      </c>
      <c r="I436" s="201">
        <f t="shared" si="161"/>
        <v>0</v>
      </c>
      <c r="J436" s="201">
        <f t="shared" si="162"/>
        <v>-1.73</v>
      </c>
      <c r="K436" s="201">
        <f t="shared" si="163"/>
        <v>-0.31622776601683794</v>
      </c>
      <c r="M436" s="16"/>
      <c r="N436" s="17">
        <v>0</v>
      </c>
      <c r="O436" s="17">
        <v>0</v>
      </c>
      <c r="P436" s="17">
        <v>0</v>
      </c>
      <c r="Q436" s="17">
        <v>0</v>
      </c>
      <c r="R436" s="17">
        <v>0</v>
      </c>
      <c r="S436" s="17">
        <v>0</v>
      </c>
      <c r="T436" s="17">
        <v>0</v>
      </c>
      <c r="U436" s="17">
        <v>0</v>
      </c>
      <c r="V436">
        <v>0</v>
      </c>
      <c r="AA436" s="77">
        <v>17.3</v>
      </c>
      <c r="BR436" s="16"/>
    </row>
    <row r="437" spans="1:70">
      <c r="A437" s="317"/>
      <c r="B437" s="314"/>
      <c r="C437" s="216">
        <v>400</v>
      </c>
      <c r="D437" s="198">
        <f>+入力シート①!T$15</f>
        <v>0</v>
      </c>
      <c r="E437" s="198">
        <f t="shared" si="157"/>
        <v>10</v>
      </c>
      <c r="F437" s="201">
        <f t="shared" si="158"/>
        <v>1.56</v>
      </c>
      <c r="G437" s="201">
        <f t="shared" si="159"/>
        <v>4.9331531498626715</v>
      </c>
      <c r="H437" s="201">
        <f t="shared" si="160"/>
        <v>15.6</v>
      </c>
      <c r="I437" s="201">
        <f t="shared" si="161"/>
        <v>0</v>
      </c>
      <c r="J437" s="201">
        <f t="shared" si="162"/>
        <v>-1.56</v>
      </c>
      <c r="K437" s="201">
        <f t="shared" si="163"/>
        <v>-0.31622776601683794</v>
      </c>
      <c r="M437" s="16"/>
      <c r="N437" s="17">
        <v>0</v>
      </c>
      <c r="O437" s="17">
        <v>0</v>
      </c>
      <c r="P437" s="17">
        <v>0</v>
      </c>
      <c r="Q437" s="17">
        <v>0</v>
      </c>
      <c r="R437" s="17">
        <v>0</v>
      </c>
      <c r="S437" s="17">
        <v>0</v>
      </c>
      <c r="T437" s="17">
        <v>0</v>
      </c>
      <c r="U437" s="17">
        <v>0</v>
      </c>
      <c r="V437">
        <v>0</v>
      </c>
      <c r="AA437" s="77">
        <v>15.6</v>
      </c>
      <c r="BR437" s="16"/>
    </row>
    <row r="438" spans="1:70">
      <c r="A438" s="317"/>
      <c r="B438" s="314"/>
      <c r="C438" s="216">
        <v>500</v>
      </c>
      <c r="D438" s="198">
        <f>+入力シート①!T$16</f>
        <v>0</v>
      </c>
      <c r="E438" s="198">
        <f t="shared" si="157"/>
        <v>10</v>
      </c>
      <c r="F438" s="201">
        <f t="shared" si="158"/>
        <v>1.357</v>
      </c>
      <c r="G438" s="201">
        <f t="shared" si="159"/>
        <v>4.2912107848484906</v>
      </c>
      <c r="H438" s="201">
        <f t="shared" si="160"/>
        <v>13.57</v>
      </c>
      <c r="I438" s="201">
        <f t="shared" si="161"/>
        <v>0</v>
      </c>
      <c r="J438" s="201">
        <f t="shared" si="162"/>
        <v>-1.357</v>
      </c>
      <c r="K438" s="201">
        <f t="shared" si="163"/>
        <v>-0.31622776601683794</v>
      </c>
      <c r="M438" s="16"/>
      <c r="N438" s="17">
        <v>0</v>
      </c>
      <c r="O438" s="17">
        <v>0</v>
      </c>
      <c r="P438" s="17">
        <v>0</v>
      </c>
      <c r="Q438" s="17">
        <v>0</v>
      </c>
      <c r="R438" s="17">
        <v>0</v>
      </c>
      <c r="S438" s="17">
        <v>0</v>
      </c>
      <c r="T438" s="17">
        <v>0</v>
      </c>
      <c r="U438" s="17">
        <v>0</v>
      </c>
      <c r="V438">
        <v>0</v>
      </c>
      <c r="AA438" s="77">
        <v>13.57</v>
      </c>
      <c r="BR438" s="16"/>
    </row>
    <row r="439" spans="1:70">
      <c r="A439" s="317"/>
      <c r="B439" s="314"/>
      <c r="C439" s="216">
        <v>600</v>
      </c>
      <c r="D439" s="198">
        <f>+入力シート①!T$17</f>
        <v>0</v>
      </c>
      <c r="E439" s="198">
        <f t="shared" si="157"/>
        <v>9</v>
      </c>
      <c r="F439" s="201">
        <f t="shared" si="158"/>
        <v>0</v>
      </c>
      <c r="G439" s="201">
        <f t="shared" si="159"/>
        <v>0</v>
      </c>
      <c r="H439" s="201">
        <f t="shared" si="160"/>
        <v>0</v>
      </c>
      <c r="I439" s="201">
        <f t="shared" si="161"/>
        <v>0</v>
      </c>
      <c r="J439" s="201">
        <f t="shared" si="162"/>
        <v>0</v>
      </c>
      <c r="K439" s="201" t="e">
        <f t="shared" si="163"/>
        <v>#DIV/0!</v>
      </c>
      <c r="M439" s="16"/>
      <c r="N439" s="17">
        <v>0</v>
      </c>
      <c r="O439" s="17">
        <v>0</v>
      </c>
      <c r="P439" s="17">
        <v>0</v>
      </c>
      <c r="Q439" s="17">
        <v>0</v>
      </c>
      <c r="R439" s="17">
        <v>0</v>
      </c>
      <c r="S439" s="17">
        <v>0</v>
      </c>
      <c r="T439" s="17">
        <v>0</v>
      </c>
      <c r="U439" s="17">
        <v>0</v>
      </c>
      <c r="V439">
        <v>0</v>
      </c>
      <c r="BR439" s="16"/>
    </row>
    <row r="440" spans="1:70">
      <c r="A440" s="317"/>
      <c r="B440" s="217"/>
      <c r="C440" s="217"/>
      <c r="D440" s="218"/>
      <c r="E440" s="218"/>
      <c r="F440" s="219"/>
      <c r="G440" s="219"/>
      <c r="H440" s="219"/>
      <c r="I440" s="219"/>
      <c r="J440" s="219"/>
      <c r="K440" s="219"/>
      <c r="L440" s="18"/>
      <c r="M440" s="16"/>
      <c r="V440" s="18"/>
      <c r="W440" s="18"/>
      <c r="X440" s="18"/>
      <c r="AC440" s="18"/>
      <c r="AD440" s="18"/>
      <c r="AE440" s="18"/>
      <c r="AF440" s="18"/>
      <c r="AG440" s="18"/>
      <c r="AH440" s="18"/>
      <c r="AI440" s="18"/>
      <c r="AJ440" s="18"/>
      <c r="AK440" s="18"/>
      <c r="AL440" s="18"/>
      <c r="AM440" s="18"/>
      <c r="AN440" s="18"/>
      <c r="AO440" s="18"/>
      <c r="AP440" s="18"/>
      <c r="AQ440" s="18"/>
      <c r="AR440" s="18"/>
      <c r="AS440" s="18"/>
      <c r="AT440" s="18"/>
      <c r="AU440" s="18"/>
      <c r="AV440" s="18"/>
      <c r="AW440" s="18"/>
      <c r="AX440" s="18"/>
      <c r="AY440" s="18"/>
      <c r="AZ440" s="18"/>
      <c r="BA440" s="18"/>
      <c r="BB440" s="18"/>
      <c r="BC440" s="18"/>
      <c r="BD440" s="18"/>
      <c r="BE440" s="18"/>
      <c r="BF440" s="18"/>
      <c r="BG440" s="18"/>
      <c r="BH440" s="18"/>
      <c r="BI440" s="18"/>
      <c r="BJ440" s="18"/>
      <c r="BK440" s="18"/>
      <c r="BL440" s="18"/>
      <c r="BM440" s="18"/>
      <c r="BN440" s="18"/>
      <c r="BO440" s="18"/>
      <c r="BP440" s="18"/>
      <c r="BQ440" s="18"/>
      <c r="BR440" s="16"/>
    </row>
    <row r="441" spans="1:70">
      <c r="A441" s="317"/>
      <c r="B441" s="315" t="s">
        <v>25</v>
      </c>
      <c r="C441" s="220" t="s">
        <v>23</v>
      </c>
      <c r="D441" s="198">
        <f>+入力シート①!T$19</f>
        <v>0</v>
      </c>
      <c r="E441" s="198">
        <f t="shared" si="157"/>
        <v>15</v>
      </c>
      <c r="F441" s="201">
        <f t="shared" si="158"/>
        <v>46.533333333333331</v>
      </c>
      <c r="G441" s="201">
        <f t="shared" si="159"/>
        <v>68.652194498965656</v>
      </c>
      <c r="H441" s="201">
        <f t="shared" si="160"/>
        <v>213</v>
      </c>
      <c r="I441" s="201">
        <f t="shared" si="161"/>
        <v>0</v>
      </c>
      <c r="J441" s="201">
        <f>+D441-F441</f>
        <v>-46.533333333333331</v>
      </c>
      <c r="K441" s="201">
        <f>+J441/G441</f>
        <v>-0.67781275854240064</v>
      </c>
      <c r="M441" s="16"/>
      <c r="N441" s="17">
        <v>0</v>
      </c>
      <c r="O441" s="17">
        <v>0</v>
      </c>
      <c r="P441" s="17">
        <v>0</v>
      </c>
      <c r="Q441" s="17">
        <v>0</v>
      </c>
      <c r="R441" s="17">
        <v>0</v>
      </c>
      <c r="S441" s="17">
        <v>0</v>
      </c>
      <c r="T441" s="17">
        <v>0</v>
      </c>
      <c r="U441" s="17">
        <v>0</v>
      </c>
      <c r="V441">
        <v>0</v>
      </c>
      <c r="AA441" s="77">
        <v>91</v>
      </c>
      <c r="AU441">
        <v>73</v>
      </c>
      <c r="AY441">
        <v>90</v>
      </c>
      <c r="BB441">
        <v>164</v>
      </c>
      <c r="BE441">
        <v>213</v>
      </c>
      <c r="BH441">
        <v>67</v>
      </c>
      <c r="BR441" s="16"/>
    </row>
    <row r="442" spans="1:70">
      <c r="A442" s="317"/>
      <c r="B442" s="316"/>
      <c r="C442" s="221" t="s">
        <v>24</v>
      </c>
      <c r="D442" s="198">
        <f>+入力シート①!T$20</f>
        <v>0</v>
      </c>
      <c r="E442" s="198">
        <f t="shared" si="157"/>
        <v>15</v>
      </c>
      <c r="F442" s="201">
        <f t="shared" si="158"/>
        <v>0.52666666666666673</v>
      </c>
      <c r="G442" s="201">
        <f t="shared" si="159"/>
        <v>0.72157235719411161</v>
      </c>
      <c r="H442" s="201">
        <f t="shared" si="160"/>
        <v>1.9</v>
      </c>
      <c r="I442" s="201">
        <f t="shared" si="161"/>
        <v>0</v>
      </c>
      <c r="J442" s="201">
        <f>+D442-F442</f>
        <v>-0.52666666666666673</v>
      </c>
      <c r="K442" s="201">
        <f>+J442/G442</f>
        <v>-0.72988753160479936</v>
      </c>
      <c r="M442" s="16"/>
      <c r="N442" s="17">
        <v>0</v>
      </c>
      <c r="O442" s="17">
        <v>0</v>
      </c>
      <c r="P442" s="17">
        <v>0</v>
      </c>
      <c r="Q442" s="17">
        <v>0</v>
      </c>
      <c r="R442" s="17">
        <v>0</v>
      </c>
      <c r="S442" s="17">
        <v>0</v>
      </c>
      <c r="T442" s="17">
        <v>0</v>
      </c>
      <c r="U442" s="17">
        <v>0</v>
      </c>
      <c r="V442">
        <v>0</v>
      </c>
      <c r="AA442" s="77">
        <v>1.3</v>
      </c>
      <c r="AU442">
        <v>0.9</v>
      </c>
      <c r="AY442">
        <v>1.4</v>
      </c>
      <c r="BB442">
        <v>1.7</v>
      </c>
      <c r="BE442">
        <v>0.7</v>
      </c>
      <c r="BH442">
        <v>1.9</v>
      </c>
      <c r="BR442" s="16"/>
    </row>
    <row r="443" spans="1:70" ht="0.95" customHeight="1">
      <c r="M443" s="16"/>
      <c r="BR443" s="16"/>
    </row>
    <row r="444" spans="1:70" ht="0.95" customHeight="1">
      <c r="A444" s="16"/>
      <c r="B444" s="202"/>
      <c r="C444" s="202"/>
      <c r="D444" s="202"/>
      <c r="E444" s="202"/>
      <c r="F444" s="222"/>
      <c r="G444" s="222"/>
      <c r="H444" s="222"/>
      <c r="I444" s="222"/>
      <c r="J444" s="222"/>
      <c r="K444" s="222"/>
      <c r="L444" s="16"/>
      <c r="M444" s="16"/>
      <c r="V444" s="16"/>
      <c r="W444" s="16"/>
      <c r="X444" s="16"/>
      <c r="AC444" s="16"/>
      <c r="AD444" s="16"/>
      <c r="AE444" s="16"/>
      <c r="AF444" s="16"/>
      <c r="AG444" s="16"/>
      <c r="AH444" s="16"/>
      <c r="AI444" s="16"/>
      <c r="AJ444" s="16"/>
      <c r="AK444" s="16"/>
      <c r="AL444" s="16"/>
      <c r="AM444" s="16"/>
      <c r="AN444" s="16"/>
      <c r="AO444" s="16"/>
      <c r="AP444" s="16"/>
      <c r="AQ444" s="16"/>
      <c r="AR444" s="16"/>
      <c r="AS444" s="16"/>
      <c r="AT444" s="16"/>
      <c r="AU444" s="16"/>
      <c r="AV444" s="16"/>
      <c r="AW444" s="16"/>
      <c r="AX444" s="16"/>
      <c r="AY444" s="16"/>
      <c r="AZ444" s="16"/>
      <c r="BA444" s="16"/>
      <c r="BB444" s="16"/>
      <c r="BC444" s="16"/>
      <c r="BD444" s="16"/>
      <c r="BE444" s="16"/>
      <c r="BF444" s="16"/>
      <c r="BG444" s="16"/>
      <c r="BH444" s="16"/>
      <c r="BI444" s="16"/>
      <c r="BJ444" s="16"/>
      <c r="BK444" s="16"/>
      <c r="BL444" s="16"/>
      <c r="BM444" s="16"/>
      <c r="BN444" s="16"/>
      <c r="BO444" s="16"/>
      <c r="BP444" s="16"/>
      <c r="BQ444" s="16"/>
      <c r="BR444" s="16"/>
    </row>
    <row r="445" spans="1:70" ht="0.95" customHeight="1">
      <c r="A445" s="16"/>
      <c r="B445" s="202"/>
      <c r="C445" s="202"/>
      <c r="D445" s="202"/>
      <c r="E445" s="202"/>
      <c r="F445" s="222"/>
      <c r="G445" s="222"/>
      <c r="H445" s="222"/>
      <c r="I445" s="222"/>
      <c r="J445" s="222"/>
      <c r="K445" s="222"/>
      <c r="L445" s="16"/>
      <c r="M445" s="16"/>
      <c r="V445" s="16"/>
      <c r="W445" s="16"/>
      <c r="X445" s="16"/>
      <c r="AC445" s="16"/>
      <c r="AD445" s="16"/>
      <c r="AE445" s="16"/>
      <c r="AF445" s="16"/>
      <c r="AG445" s="16"/>
      <c r="AH445" s="16"/>
      <c r="AI445" s="16"/>
      <c r="AJ445" s="16"/>
      <c r="AK445" s="16"/>
      <c r="AL445" s="16"/>
      <c r="AM445" s="16"/>
      <c r="AN445" s="16"/>
      <c r="AO445" s="16"/>
      <c r="AP445" s="16"/>
      <c r="AQ445" s="16"/>
      <c r="AR445" s="16"/>
      <c r="AS445" s="16"/>
      <c r="AT445" s="16"/>
      <c r="AU445" s="16"/>
      <c r="AV445" s="16"/>
      <c r="AW445" s="16"/>
      <c r="AX445" s="16"/>
      <c r="AY445" s="16"/>
      <c r="AZ445" s="16"/>
      <c r="BA445" s="16"/>
      <c r="BB445" s="16"/>
      <c r="BC445" s="16"/>
      <c r="BD445" s="16"/>
      <c r="BE445" s="16"/>
      <c r="BF445" s="16"/>
      <c r="BG445" s="16"/>
      <c r="BH445" s="16"/>
      <c r="BI445" s="16"/>
      <c r="BJ445" s="16"/>
      <c r="BK445" s="16"/>
      <c r="BL445" s="16"/>
      <c r="BM445" s="16"/>
      <c r="BN445" s="16"/>
      <c r="BO445" s="16"/>
      <c r="BP445" s="16"/>
      <c r="BQ445" s="16"/>
      <c r="BR445" s="16"/>
    </row>
    <row r="446" spans="1:70" ht="0.95" customHeight="1">
      <c r="A446" s="16"/>
      <c r="B446" s="202"/>
      <c r="C446" s="202"/>
      <c r="D446" s="202"/>
      <c r="E446" s="202"/>
      <c r="F446" s="222"/>
      <c r="G446" s="222"/>
      <c r="H446" s="222"/>
      <c r="I446" s="222"/>
      <c r="J446" s="222"/>
      <c r="K446" s="222"/>
      <c r="L446" s="16"/>
      <c r="M446" s="16"/>
      <c r="V446" s="16"/>
      <c r="W446" s="16"/>
      <c r="X446" s="16"/>
      <c r="AC446" s="16"/>
      <c r="AD446" s="16"/>
      <c r="AE446" s="16"/>
      <c r="AF446" s="16"/>
      <c r="AG446" s="16"/>
      <c r="AH446" s="16"/>
      <c r="AI446" s="16"/>
      <c r="AJ446" s="16"/>
      <c r="AK446" s="16"/>
      <c r="AL446" s="16"/>
      <c r="AM446" s="16"/>
      <c r="AN446" s="16"/>
      <c r="AO446" s="16"/>
      <c r="AP446" s="16"/>
      <c r="AQ446" s="16"/>
      <c r="AR446" s="16"/>
      <c r="AS446" s="16"/>
      <c r="AT446" s="16"/>
      <c r="AU446" s="16"/>
      <c r="AV446" s="16"/>
      <c r="AW446" s="16"/>
      <c r="AX446" s="16"/>
      <c r="AY446" s="16"/>
      <c r="AZ446" s="16"/>
      <c r="BA446" s="16"/>
      <c r="BB446" s="16"/>
      <c r="BC446" s="16"/>
      <c r="BD446" s="16"/>
      <c r="BE446" s="16"/>
      <c r="BF446" s="16"/>
      <c r="BG446" s="16"/>
      <c r="BH446" s="16"/>
      <c r="BI446" s="16"/>
      <c r="BJ446" s="16"/>
      <c r="BK446" s="16"/>
      <c r="BL446" s="16"/>
      <c r="BM446" s="16"/>
      <c r="BN446" s="16"/>
      <c r="BO446" s="16"/>
      <c r="BP446" s="16"/>
      <c r="BQ446" s="16"/>
      <c r="BR446" s="16"/>
    </row>
    <row r="447" spans="1:70" ht="0.95" customHeight="1">
      <c r="A447" s="16"/>
      <c r="B447" s="202"/>
      <c r="C447" s="202"/>
      <c r="D447" s="202"/>
      <c r="E447" s="202"/>
      <c r="F447" s="222"/>
      <c r="G447" s="222"/>
      <c r="H447" s="222"/>
      <c r="I447" s="222"/>
      <c r="J447" s="222"/>
      <c r="K447" s="222"/>
      <c r="L447" s="16"/>
      <c r="M447" s="16"/>
      <c r="V447" s="16"/>
      <c r="W447" s="16"/>
      <c r="X447" s="16"/>
      <c r="AC447" s="16"/>
      <c r="AD447" s="16"/>
      <c r="AE447" s="16"/>
      <c r="AF447" s="16"/>
      <c r="AG447" s="16"/>
      <c r="AH447" s="16"/>
      <c r="AI447" s="16"/>
      <c r="AJ447" s="16"/>
      <c r="AK447" s="16"/>
      <c r="AL447" s="16"/>
      <c r="AM447" s="16"/>
      <c r="AN447" s="16"/>
      <c r="AO447" s="16"/>
      <c r="AP447" s="16"/>
      <c r="AQ447" s="16"/>
      <c r="AR447" s="16"/>
      <c r="AS447" s="16"/>
      <c r="AT447" s="16"/>
      <c r="AU447" s="16"/>
      <c r="AV447" s="16"/>
      <c r="AW447" s="16"/>
      <c r="AX447" s="16"/>
      <c r="AY447" s="16"/>
      <c r="AZ447" s="16"/>
      <c r="BA447" s="16"/>
      <c r="BB447" s="16"/>
      <c r="BC447" s="16"/>
      <c r="BD447" s="16"/>
      <c r="BE447" s="16"/>
      <c r="BF447" s="16"/>
      <c r="BG447" s="16"/>
      <c r="BH447" s="16"/>
      <c r="BI447" s="16"/>
      <c r="BJ447" s="16"/>
      <c r="BK447" s="16"/>
      <c r="BL447" s="16"/>
      <c r="BM447" s="16"/>
      <c r="BN447" s="16"/>
      <c r="BO447" s="16"/>
      <c r="BP447" s="16"/>
      <c r="BQ447" s="16"/>
      <c r="BR447" s="16"/>
    </row>
    <row r="448" spans="1:70" ht="0.95" customHeight="1">
      <c r="A448" s="16"/>
      <c r="B448" s="202"/>
      <c r="C448" s="202"/>
      <c r="D448" s="202"/>
      <c r="E448" s="202"/>
      <c r="F448" s="222"/>
      <c r="G448" s="222"/>
      <c r="H448" s="222"/>
      <c r="I448" s="222"/>
      <c r="J448" s="222"/>
      <c r="K448" s="222"/>
      <c r="L448" s="16"/>
      <c r="M448" s="16"/>
      <c r="V448" s="16"/>
      <c r="W448" s="16"/>
      <c r="X448" s="16"/>
      <c r="AC448" s="16"/>
      <c r="AD448" s="16"/>
      <c r="AE448" s="16"/>
      <c r="AF448" s="16"/>
      <c r="AG448" s="16"/>
      <c r="AH448" s="16"/>
      <c r="AI448" s="16"/>
      <c r="AJ448" s="16"/>
      <c r="AK448" s="16"/>
      <c r="AL448" s="16"/>
      <c r="AM448" s="16"/>
      <c r="AN448" s="16"/>
      <c r="AO448" s="16"/>
      <c r="AP448" s="16"/>
      <c r="AQ448" s="16"/>
      <c r="AR448" s="16"/>
      <c r="AS448" s="16"/>
      <c r="AT448" s="16"/>
      <c r="AU448" s="16"/>
      <c r="AV448" s="16"/>
      <c r="AW448" s="16"/>
      <c r="AX448" s="16"/>
      <c r="AY448" s="16"/>
      <c r="AZ448" s="16"/>
      <c r="BA448" s="16"/>
      <c r="BB448" s="16"/>
      <c r="BC448" s="16"/>
      <c r="BD448" s="16"/>
      <c r="BE448" s="16"/>
      <c r="BF448" s="16"/>
      <c r="BG448" s="16"/>
      <c r="BH448" s="16"/>
      <c r="BI448" s="16"/>
      <c r="BJ448" s="16"/>
      <c r="BK448" s="16"/>
      <c r="BL448" s="16"/>
      <c r="BM448" s="16"/>
      <c r="BN448" s="16"/>
      <c r="BO448" s="16"/>
      <c r="BP448" s="16"/>
      <c r="BQ448" s="16"/>
      <c r="BR448" s="16"/>
    </row>
    <row r="449" spans="1:70" ht="0.95" customHeight="1">
      <c r="A449" s="16"/>
      <c r="B449" s="202"/>
      <c r="C449" s="202"/>
      <c r="D449" s="202"/>
      <c r="E449" s="202"/>
      <c r="F449" s="222"/>
      <c r="G449" s="222"/>
      <c r="H449" s="222"/>
      <c r="I449" s="222"/>
      <c r="J449" s="222"/>
      <c r="K449" s="222"/>
      <c r="L449" s="16"/>
      <c r="M449" s="16"/>
      <c r="V449" s="16"/>
      <c r="W449" s="16"/>
      <c r="X449" s="16"/>
      <c r="AC449" s="16"/>
      <c r="AD449" s="16"/>
      <c r="AE449" s="16"/>
      <c r="AF449" s="16"/>
      <c r="AG449" s="16"/>
      <c r="AH449" s="16"/>
      <c r="AI449" s="16"/>
      <c r="AJ449" s="16"/>
      <c r="AK449" s="16"/>
      <c r="AL449" s="16"/>
      <c r="AM449" s="16"/>
      <c r="AN449" s="16"/>
      <c r="AO449" s="16"/>
      <c r="AP449" s="16"/>
      <c r="AQ449" s="16"/>
      <c r="AR449" s="16"/>
      <c r="AS449" s="16"/>
      <c r="AT449" s="16"/>
      <c r="AU449" s="16"/>
      <c r="AV449" s="16"/>
      <c r="AW449" s="16"/>
      <c r="AX449" s="16"/>
      <c r="AY449" s="16"/>
      <c r="AZ449" s="16"/>
      <c r="BA449" s="16"/>
      <c r="BB449" s="16"/>
      <c r="BC449" s="16"/>
      <c r="BD449" s="16"/>
      <c r="BE449" s="16"/>
      <c r="BF449" s="16"/>
      <c r="BG449" s="16"/>
      <c r="BH449" s="16"/>
      <c r="BI449" s="16"/>
      <c r="BJ449" s="16"/>
      <c r="BK449" s="16"/>
      <c r="BL449" s="16"/>
      <c r="BM449" s="16"/>
      <c r="BN449" s="16"/>
      <c r="BO449" s="16"/>
      <c r="BP449" s="16"/>
      <c r="BQ449" s="16"/>
      <c r="BR449" s="16"/>
    </row>
    <row r="450" spans="1:70" ht="0.95" customHeight="1">
      <c r="A450" s="16"/>
      <c r="B450" s="202"/>
      <c r="C450" s="202"/>
      <c r="D450" s="202"/>
      <c r="E450" s="202"/>
      <c r="F450" s="222"/>
      <c r="G450" s="222"/>
      <c r="H450" s="222"/>
      <c r="I450" s="222"/>
      <c r="J450" s="222"/>
      <c r="K450" s="222"/>
      <c r="L450" s="16"/>
      <c r="M450" s="16"/>
      <c r="V450" s="16"/>
      <c r="W450" s="16"/>
      <c r="X450" s="16"/>
      <c r="AC450" s="16"/>
      <c r="AD450" s="16"/>
      <c r="AE450" s="16"/>
      <c r="AF450" s="16"/>
      <c r="AG450" s="16"/>
      <c r="AH450" s="16"/>
      <c r="AI450" s="16"/>
      <c r="AJ450" s="16"/>
      <c r="AK450" s="16"/>
      <c r="AL450" s="16"/>
      <c r="AM450" s="16"/>
      <c r="AN450" s="16"/>
      <c r="AO450" s="16"/>
      <c r="AP450" s="16"/>
      <c r="AQ450" s="16"/>
      <c r="AR450" s="16"/>
      <c r="AS450" s="16"/>
      <c r="AT450" s="16"/>
      <c r="AU450" s="16"/>
      <c r="AV450" s="16"/>
      <c r="AW450" s="16"/>
      <c r="AX450" s="16"/>
      <c r="AY450" s="16"/>
      <c r="AZ450" s="16"/>
      <c r="BA450" s="16"/>
      <c r="BB450" s="16"/>
      <c r="BC450" s="16"/>
      <c r="BD450" s="16"/>
      <c r="BE450" s="16"/>
      <c r="BF450" s="16"/>
      <c r="BG450" s="16"/>
      <c r="BH450" s="16"/>
      <c r="BI450" s="16"/>
      <c r="BJ450" s="16"/>
      <c r="BK450" s="16"/>
      <c r="BL450" s="16"/>
      <c r="BM450" s="16"/>
      <c r="BN450" s="16"/>
      <c r="BO450" s="16"/>
      <c r="BP450" s="16"/>
      <c r="BQ450" s="16"/>
      <c r="BR450" s="16"/>
    </row>
    <row r="451" spans="1:70" ht="16.5" thickBot="1">
      <c r="D451" s="199" t="s">
        <v>26</v>
      </c>
      <c r="E451" s="199" t="s">
        <v>3</v>
      </c>
      <c r="F451" s="200" t="s">
        <v>4</v>
      </c>
      <c r="G451" s="200" t="s">
        <v>8</v>
      </c>
      <c r="H451" s="200" t="s">
        <v>5</v>
      </c>
      <c r="I451" s="200" t="s">
        <v>6</v>
      </c>
      <c r="J451" s="200" t="s">
        <v>7</v>
      </c>
      <c r="K451" s="201" t="s">
        <v>61</v>
      </c>
      <c r="M451" s="16"/>
      <c r="N451" s="17" t="s">
        <v>26</v>
      </c>
      <c r="O451" s="17" t="s">
        <v>26</v>
      </c>
      <c r="P451" s="17" t="s">
        <v>26</v>
      </c>
      <c r="Q451" s="17" t="s">
        <v>26</v>
      </c>
      <c r="R451" s="17" t="s">
        <v>26</v>
      </c>
      <c r="S451" s="17" t="s">
        <v>111</v>
      </c>
      <c r="T451" s="17" t="s">
        <v>111</v>
      </c>
      <c r="V451" s="170" t="s">
        <v>111</v>
      </c>
      <c r="W451" s="170"/>
      <c r="X451" s="170"/>
      <c r="Y451" s="170"/>
      <c r="Z451" s="170"/>
      <c r="AA451" s="78"/>
      <c r="AB451" s="78"/>
      <c r="AC451" s="1"/>
      <c r="AD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6"/>
    </row>
    <row r="452" spans="1:70">
      <c r="A452" s="317">
        <v>42</v>
      </c>
      <c r="B452" s="312" t="s">
        <v>18</v>
      </c>
      <c r="C452" s="313"/>
      <c r="D452" s="203">
        <f>+入力シート①!V$2</f>
        <v>0</v>
      </c>
      <c r="E452" s="204"/>
      <c r="F452" s="205"/>
      <c r="G452" s="205"/>
      <c r="H452" s="205"/>
      <c r="I452" s="205"/>
      <c r="J452" s="205"/>
      <c r="K452" s="206"/>
      <c r="M452" s="16"/>
      <c r="N452" s="189">
        <v>0</v>
      </c>
      <c r="O452" s="189">
        <v>0</v>
      </c>
      <c r="P452" s="189">
        <v>0</v>
      </c>
      <c r="Q452" s="189">
        <v>0</v>
      </c>
      <c r="R452" s="189">
        <v>0</v>
      </c>
      <c r="S452" s="189">
        <v>0</v>
      </c>
      <c r="T452" s="189">
        <v>0</v>
      </c>
      <c r="U452" s="17">
        <v>2011</v>
      </c>
      <c r="V452" s="189">
        <v>40455</v>
      </c>
      <c r="W452" s="17">
        <f t="shared" ref="W452:BE452" si="164">+W$1</f>
        <v>2009</v>
      </c>
      <c r="X452" s="17">
        <f t="shared" si="164"/>
        <v>2008</v>
      </c>
      <c r="Y452" s="17">
        <f t="shared" si="164"/>
        <v>2007</v>
      </c>
      <c r="Z452" s="17">
        <f t="shared" si="164"/>
        <v>2006</v>
      </c>
      <c r="AA452" s="77">
        <f t="shared" si="164"/>
        <v>2005</v>
      </c>
      <c r="AB452" s="77">
        <f t="shared" si="164"/>
        <v>2004</v>
      </c>
      <c r="AC452">
        <f t="shared" si="164"/>
        <v>2003</v>
      </c>
      <c r="AD452">
        <f t="shared" si="164"/>
        <v>2002</v>
      </c>
      <c r="AE452">
        <f t="shared" si="164"/>
        <v>2001</v>
      </c>
      <c r="AF452">
        <f t="shared" si="164"/>
        <v>2000</v>
      </c>
      <c r="AG452">
        <f t="shared" si="164"/>
        <v>1999</v>
      </c>
      <c r="AH452">
        <f t="shared" si="164"/>
        <v>1998</v>
      </c>
      <c r="AI452">
        <f t="shared" si="164"/>
        <v>1997</v>
      </c>
      <c r="AJ452">
        <f t="shared" si="164"/>
        <v>1996</v>
      </c>
      <c r="AK452">
        <f t="shared" si="164"/>
        <v>1995</v>
      </c>
      <c r="AL452">
        <f t="shared" si="164"/>
        <v>1994</v>
      </c>
      <c r="AM452">
        <f t="shared" si="164"/>
        <v>1993</v>
      </c>
      <c r="AN452">
        <f t="shared" si="164"/>
        <v>1992</v>
      </c>
      <c r="AO452">
        <f t="shared" si="164"/>
        <v>1991</v>
      </c>
      <c r="AP452">
        <f t="shared" si="164"/>
        <v>1990</v>
      </c>
      <c r="AQ452">
        <f t="shared" si="164"/>
        <v>1990</v>
      </c>
      <c r="AR452">
        <f t="shared" si="164"/>
        <v>1990</v>
      </c>
      <c r="AS452">
        <f t="shared" si="164"/>
        <v>1989</v>
      </c>
      <c r="AT452">
        <f t="shared" si="164"/>
        <v>1988</v>
      </c>
      <c r="AU452">
        <f t="shared" si="164"/>
        <v>1988</v>
      </c>
      <c r="AV452">
        <f t="shared" si="164"/>
        <v>1988</v>
      </c>
      <c r="AW452">
        <f t="shared" si="164"/>
        <v>1987</v>
      </c>
      <c r="AX452">
        <f t="shared" si="164"/>
        <v>1987</v>
      </c>
      <c r="AY452">
        <f t="shared" si="164"/>
        <v>1987</v>
      </c>
      <c r="AZ452">
        <f t="shared" si="164"/>
        <v>1986</v>
      </c>
      <c r="BA452">
        <f t="shared" si="164"/>
        <v>1986</v>
      </c>
      <c r="BB452">
        <f t="shared" si="164"/>
        <v>1986</v>
      </c>
      <c r="BC452">
        <f t="shared" si="164"/>
        <v>1985</v>
      </c>
      <c r="BD452">
        <f t="shared" si="164"/>
        <v>1985</v>
      </c>
      <c r="BE452">
        <f t="shared" si="164"/>
        <v>1985</v>
      </c>
      <c r="BF452">
        <f t="shared" ref="BF452:BQ452" si="165">+BF$1</f>
        <v>1984</v>
      </c>
      <c r="BG452">
        <f t="shared" si="165"/>
        <v>1984</v>
      </c>
      <c r="BH452">
        <f t="shared" si="165"/>
        <v>1984</v>
      </c>
      <c r="BI452">
        <f t="shared" si="165"/>
        <v>1983</v>
      </c>
      <c r="BJ452">
        <f t="shared" si="165"/>
        <v>1983</v>
      </c>
      <c r="BK452">
        <f t="shared" si="165"/>
        <v>1983</v>
      </c>
      <c r="BL452">
        <f t="shared" si="165"/>
        <v>1983</v>
      </c>
      <c r="BM452">
        <f t="shared" si="165"/>
        <v>1982</v>
      </c>
      <c r="BN452">
        <f t="shared" si="165"/>
        <v>1981</v>
      </c>
      <c r="BO452">
        <f t="shared" si="165"/>
        <v>1981</v>
      </c>
      <c r="BP452">
        <f t="shared" si="165"/>
        <v>1981</v>
      </c>
      <c r="BQ452">
        <f t="shared" si="165"/>
        <v>1980</v>
      </c>
      <c r="BR452" s="16"/>
    </row>
    <row r="453" spans="1:70">
      <c r="A453" s="317"/>
      <c r="B453" s="312" t="s">
        <v>19</v>
      </c>
      <c r="C453" s="313"/>
      <c r="D453" s="207">
        <f>+入力シート①!V$2</f>
        <v>0</v>
      </c>
      <c r="E453" s="208"/>
      <c r="F453" s="209"/>
      <c r="G453" s="209"/>
      <c r="H453" s="209"/>
      <c r="I453" s="209"/>
      <c r="J453" s="209"/>
      <c r="K453" s="210"/>
      <c r="M453" s="16"/>
      <c r="N453" s="190">
        <v>0</v>
      </c>
      <c r="O453" s="190">
        <v>0</v>
      </c>
      <c r="P453" s="190">
        <v>0</v>
      </c>
      <c r="Q453" s="190">
        <v>0</v>
      </c>
      <c r="R453" s="190">
        <v>0</v>
      </c>
      <c r="S453" s="190">
        <v>0</v>
      </c>
      <c r="T453" s="190">
        <v>0</v>
      </c>
      <c r="U453" s="17">
        <v>0</v>
      </c>
      <c r="V453" s="190">
        <v>40455</v>
      </c>
      <c r="W453" s="17">
        <f>+W$3</f>
        <v>10</v>
      </c>
      <c r="X453" s="17">
        <f>+X$3</f>
        <v>10</v>
      </c>
      <c r="Y453" s="17">
        <f>+Y$3</f>
        <v>10</v>
      </c>
      <c r="Z453" s="17">
        <f t="shared" ref="Z453:BQ453" si="166">+Z$3</f>
        <v>10</v>
      </c>
      <c r="AA453" s="77">
        <f t="shared" si="166"/>
        <v>10</v>
      </c>
      <c r="AB453" s="77">
        <f t="shared" si="166"/>
        <v>10</v>
      </c>
      <c r="AC453">
        <f t="shared" si="166"/>
        <v>10</v>
      </c>
      <c r="AD453">
        <f t="shared" si="166"/>
        <v>10</v>
      </c>
      <c r="AE453">
        <f t="shared" si="166"/>
        <v>10</v>
      </c>
      <c r="AF453">
        <f t="shared" si="166"/>
        <v>10</v>
      </c>
      <c r="AG453">
        <f t="shared" si="166"/>
        <v>10</v>
      </c>
      <c r="AH453">
        <f t="shared" si="166"/>
        <v>10</v>
      </c>
      <c r="AI453">
        <f t="shared" si="166"/>
        <v>10</v>
      </c>
      <c r="AJ453">
        <f t="shared" si="166"/>
        <v>10</v>
      </c>
      <c r="AK453">
        <f t="shared" si="166"/>
        <v>10</v>
      </c>
      <c r="AL453">
        <f t="shared" si="166"/>
        <v>10</v>
      </c>
      <c r="AM453">
        <f t="shared" si="166"/>
        <v>10</v>
      </c>
      <c r="AN453">
        <f t="shared" si="166"/>
        <v>10</v>
      </c>
      <c r="AO453">
        <f t="shared" si="166"/>
        <v>10</v>
      </c>
      <c r="AP453">
        <f t="shared" si="166"/>
        <v>10</v>
      </c>
      <c r="AQ453">
        <f t="shared" si="166"/>
        <v>10</v>
      </c>
      <c r="AR453">
        <f t="shared" si="166"/>
        <v>10</v>
      </c>
      <c r="AS453">
        <f t="shared" si="166"/>
        <v>10</v>
      </c>
      <c r="AT453">
        <f t="shared" si="166"/>
        <v>10</v>
      </c>
      <c r="AU453">
        <f t="shared" si="166"/>
        <v>10</v>
      </c>
      <c r="AV453">
        <f t="shared" si="166"/>
        <v>10</v>
      </c>
      <c r="AW453">
        <f t="shared" si="166"/>
        <v>10</v>
      </c>
      <c r="AX453">
        <f t="shared" si="166"/>
        <v>10</v>
      </c>
      <c r="AY453">
        <f t="shared" si="166"/>
        <v>10</v>
      </c>
      <c r="AZ453">
        <f t="shared" si="166"/>
        <v>10</v>
      </c>
      <c r="BA453">
        <f t="shared" si="166"/>
        <v>10</v>
      </c>
      <c r="BB453">
        <f t="shared" si="166"/>
        <v>10</v>
      </c>
      <c r="BC453">
        <f t="shared" si="166"/>
        <v>10</v>
      </c>
      <c r="BD453">
        <f t="shared" si="166"/>
        <v>10</v>
      </c>
      <c r="BE453">
        <f t="shared" si="166"/>
        <v>10</v>
      </c>
      <c r="BF453">
        <f t="shared" si="166"/>
        <v>10</v>
      </c>
      <c r="BG453">
        <f t="shared" si="166"/>
        <v>10</v>
      </c>
      <c r="BH453">
        <f t="shared" si="166"/>
        <v>10</v>
      </c>
      <c r="BI453">
        <f t="shared" si="166"/>
        <v>10</v>
      </c>
      <c r="BJ453">
        <f t="shared" si="166"/>
        <v>10</v>
      </c>
      <c r="BK453">
        <f t="shared" si="166"/>
        <v>10</v>
      </c>
      <c r="BL453">
        <f t="shared" si="166"/>
        <v>10</v>
      </c>
      <c r="BM453">
        <f t="shared" si="166"/>
        <v>10</v>
      </c>
      <c r="BN453">
        <f t="shared" si="166"/>
        <v>10</v>
      </c>
      <c r="BO453">
        <f t="shared" si="166"/>
        <v>10</v>
      </c>
      <c r="BP453">
        <f t="shared" si="166"/>
        <v>10</v>
      </c>
      <c r="BQ453">
        <f t="shared" si="166"/>
        <v>10</v>
      </c>
      <c r="BR453" s="16"/>
    </row>
    <row r="454" spans="1:70">
      <c r="A454" s="317"/>
      <c r="B454" s="312" t="s">
        <v>20</v>
      </c>
      <c r="C454" s="313"/>
      <c r="D454" s="211">
        <f>+入力シート①!V$2</f>
        <v>0</v>
      </c>
      <c r="E454" s="208"/>
      <c r="F454" s="209"/>
      <c r="G454" s="209"/>
      <c r="H454" s="209"/>
      <c r="I454" s="209"/>
      <c r="J454" s="209"/>
      <c r="K454" s="210"/>
      <c r="M454" s="16"/>
      <c r="N454" s="191">
        <v>0</v>
      </c>
      <c r="O454" s="191">
        <v>0</v>
      </c>
      <c r="P454" s="191">
        <v>0</v>
      </c>
      <c r="Q454" s="191">
        <v>0</v>
      </c>
      <c r="R454" s="191">
        <v>0</v>
      </c>
      <c r="S454" s="191">
        <v>0</v>
      </c>
      <c r="T454" s="191">
        <v>0</v>
      </c>
      <c r="U454" s="17">
        <v>0</v>
      </c>
      <c r="V454" s="79">
        <v>0</v>
      </c>
      <c r="W454" s="79"/>
      <c r="X454" s="79"/>
      <c r="AA454" s="77">
        <v>3</v>
      </c>
      <c r="AB454" s="77">
        <v>12</v>
      </c>
      <c r="AP454">
        <v>5</v>
      </c>
      <c r="AQ454">
        <v>2</v>
      </c>
      <c r="AS454">
        <v>16</v>
      </c>
      <c r="AW454">
        <v>5</v>
      </c>
      <c r="AZ454">
        <v>4</v>
      </c>
      <c r="BI454">
        <v>4</v>
      </c>
      <c r="BK454">
        <v>22</v>
      </c>
      <c r="BR454" s="16"/>
    </row>
    <row r="455" spans="1:70">
      <c r="A455" s="317"/>
      <c r="B455" s="312" t="s">
        <v>62</v>
      </c>
      <c r="C455" s="313"/>
      <c r="D455" s="198">
        <f>+入力シート①!V$3</f>
        <v>42</v>
      </c>
      <c r="E455" s="208"/>
      <c r="F455" s="209"/>
      <c r="G455" s="209"/>
      <c r="H455" s="209"/>
      <c r="I455" s="209"/>
      <c r="J455" s="209"/>
      <c r="K455" s="210"/>
      <c r="M455" s="16"/>
      <c r="N455" s="17">
        <v>42</v>
      </c>
      <c r="O455" s="17">
        <v>42</v>
      </c>
      <c r="P455" s="17">
        <v>42</v>
      </c>
      <c r="Q455" s="17">
        <v>42</v>
      </c>
      <c r="R455" s="17">
        <v>42</v>
      </c>
      <c r="S455" s="17">
        <v>42</v>
      </c>
      <c r="T455" s="17">
        <v>42</v>
      </c>
      <c r="U455" s="17">
        <v>42</v>
      </c>
      <c r="V455">
        <v>42</v>
      </c>
      <c r="W455">
        <v>42</v>
      </c>
      <c r="X455">
        <v>42</v>
      </c>
      <c r="Y455" s="17">
        <f>+$A$452</f>
        <v>42</v>
      </c>
      <c r="Z455" s="17">
        <f t="shared" ref="Z455:BQ455" si="167">+$A$452</f>
        <v>42</v>
      </c>
      <c r="AA455" s="77">
        <f t="shared" si="167"/>
        <v>42</v>
      </c>
      <c r="AB455" s="77">
        <f t="shared" si="167"/>
        <v>42</v>
      </c>
      <c r="AC455">
        <f t="shared" si="167"/>
        <v>42</v>
      </c>
      <c r="AD455">
        <f t="shared" si="167"/>
        <v>42</v>
      </c>
      <c r="AE455">
        <f t="shared" si="167"/>
        <v>42</v>
      </c>
      <c r="AF455">
        <f t="shared" si="167"/>
        <v>42</v>
      </c>
      <c r="AG455">
        <f t="shared" si="167"/>
        <v>42</v>
      </c>
      <c r="AH455">
        <f t="shared" si="167"/>
        <v>42</v>
      </c>
      <c r="AI455">
        <f t="shared" si="167"/>
        <v>42</v>
      </c>
      <c r="AJ455">
        <f t="shared" si="167"/>
        <v>42</v>
      </c>
      <c r="AK455">
        <f t="shared" si="167"/>
        <v>42</v>
      </c>
      <c r="AL455">
        <f t="shared" si="167"/>
        <v>42</v>
      </c>
      <c r="AM455">
        <f t="shared" si="167"/>
        <v>42</v>
      </c>
      <c r="AN455">
        <f t="shared" si="167"/>
        <v>42</v>
      </c>
      <c r="AO455">
        <f t="shared" si="167"/>
        <v>42</v>
      </c>
      <c r="AP455">
        <f t="shared" si="167"/>
        <v>42</v>
      </c>
      <c r="AQ455">
        <f t="shared" si="167"/>
        <v>42</v>
      </c>
      <c r="AR455">
        <f t="shared" si="167"/>
        <v>42</v>
      </c>
      <c r="AS455">
        <f t="shared" si="167"/>
        <v>42</v>
      </c>
      <c r="AT455">
        <f t="shared" si="167"/>
        <v>42</v>
      </c>
      <c r="AU455">
        <f t="shared" si="167"/>
        <v>42</v>
      </c>
      <c r="AV455">
        <f t="shared" si="167"/>
        <v>42</v>
      </c>
      <c r="AW455">
        <f t="shared" si="167"/>
        <v>42</v>
      </c>
      <c r="AX455">
        <f t="shared" si="167"/>
        <v>42</v>
      </c>
      <c r="AY455">
        <f t="shared" si="167"/>
        <v>42</v>
      </c>
      <c r="AZ455">
        <f t="shared" si="167"/>
        <v>42</v>
      </c>
      <c r="BA455">
        <f t="shared" si="167"/>
        <v>42</v>
      </c>
      <c r="BB455">
        <f t="shared" si="167"/>
        <v>42</v>
      </c>
      <c r="BC455">
        <f t="shared" si="167"/>
        <v>42</v>
      </c>
      <c r="BD455">
        <f t="shared" si="167"/>
        <v>42</v>
      </c>
      <c r="BE455">
        <f t="shared" si="167"/>
        <v>42</v>
      </c>
      <c r="BF455">
        <f t="shared" si="167"/>
        <v>42</v>
      </c>
      <c r="BG455">
        <f t="shared" si="167"/>
        <v>42</v>
      </c>
      <c r="BH455">
        <f t="shared" si="167"/>
        <v>42</v>
      </c>
      <c r="BI455">
        <f t="shared" si="167"/>
        <v>42</v>
      </c>
      <c r="BJ455">
        <f t="shared" si="167"/>
        <v>42</v>
      </c>
      <c r="BK455">
        <f t="shared" si="167"/>
        <v>42</v>
      </c>
      <c r="BL455">
        <f t="shared" si="167"/>
        <v>42</v>
      </c>
      <c r="BM455">
        <f t="shared" si="167"/>
        <v>42</v>
      </c>
      <c r="BN455">
        <f t="shared" si="167"/>
        <v>42</v>
      </c>
      <c r="BO455">
        <f t="shared" si="167"/>
        <v>42</v>
      </c>
      <c r="BP455">
        <f t="shared" si="167"/>
        <v>42</v>
      </c>
      <c r="BQ455">
        <f t="shared" si="167"/>
        <v>42</v>
      </c>
      <c r="BR455" s="16"/>
    </row>
    <row r="456" spans="1:70" ht="16.5" thickBot="1">
      <c r="A456" s="317"/>
      <c r="B456" s="312" t="s">
        <v>21</v>
      </c>
      <c r="C456" s="313"/>
      <c r="D456" s="212">
        <f>+入力シート①!V$4</f>
        <v>0</v>
      </c>
      <c r="E456" s="213"/>
      <c r="F456" s="214"/>
      <c r="G456" s="214"/>
      <c r="H456" s="214"/>
      <c r="I456" s="214"/>
      <c r="J456" s="214"/>
      <c r="K456" s="215"/>
      <c r="M456" s="16"/>
      <c r="N456" s="166">
        <v>0</v>
      </c>
      <c r="O456" s="166">
        <v>0</v>
      </c>
      <c r="P456" s="166">
        <v>0</v>
      </c>
      <c r="Q456" s="166">
        <v>0</v>
      </c>
      <c r="R456" s="166">
        <v>0</v>
      </c>
      <c r="S456" s="166">
        <v>0</v>
      </c>
      <c r="T456" s="166">
        <v>0</v>
      </c>
      <c r="U456" s="17">
        <v>0</v>
      </c>
      <c r="V456" s="84">
        <v>0</v>
      </c>
      <c r="W456" s="84"/>
      <c r="X456" s="84"/>
      <c r="BR456" s="16"/>
    </row>
    <row r="457" spans="1:70">
      <c r="A457" s="317"/>
      <c r="B457" s="314" t="s">
        <v>22</v>
      </c>
      <c r="C457" s="216">
        <v>0</v>
      </c>
      <c r="D457" s="198">
        <f>+入力シート①!V$5</f>
        <v>0</v>
      </c>
      <c r="E457" s="198">
        <f>+COUNT($M457:$BR457)</f>
        <v>18</v>
      </c>
      <c r="F457" s="201">
        <f>+AVERAGE($M457:$BR457)</f>
        <v>12.866666666666667</v>
      </c>
      <c r="G457" s="201">
        <f>+STDEV($M457:$BR457)</f>
        <v>13.27620604912501</v>
      </c>
      <c r="H457" s="201">
        <f>+MAX($M457:$BR457)</f>
        <v>27</v>
      </c>
      <c r="I457" s="201">
        <f>+MIN($M457:$BR457)</f>
        <v>0</v>
      </c>
      <c r="J457" s="201">
        <f>+D457-F457</f>
        <v>-12.866666666666667</v>
      </c>
      <c r="K457" s="201">
        <f>+J457/G457</f>
        <v>-0.96915237825151601</v>
      </c>
      <c r="M457" s="16"/>
      <c r="N457" s="17">
        <v>0</v>
      </c>
      <c r="O457" s="17">
        <v>0</v>
      </c>
      <c r="P457" s="17">
        <v>0</v>
      </c>
      <c r="Q457" s="17">
        <v>0</v>
      </c>
      <c r="R457" s="17">
        <v>0</v>
      </c>
      <c r="S457" s="17">
        <v>0</v>
      </c>
      <c r="T457" s="17">
        <v>0</v>
      </c>
      <c r="U457" s="17">
        <v>0</v>
      </c>
      <c r="V457">
        <v>0</v>
      </c>
      <c r="AA457" s="77">
        <v>26.6</v>
      </c>
      <c r="AB457" s="77">
        <v>26.7</v>
      </c>
      <c r="AP457">
        <v>26.6</v>
      </c>
      <c r="AQ457">
        <v>26.6</v>
      </c>
      <c r="AS457">
        <v>25.5</v>
      </c>
      <c r="AW457">
        <v>25.6</v>
      </c>
      <c r="AZ457">
        <v>27</v>
      </c>
      <c r="BI457">
        <v>24.4</v>
      </c>
      <c r="BK457">
        <v>22.6</v>
      </c>
      <c r="BR457" s="16"/>
    </row>
    <row r="458" spans="1:70">
      <c r="A458" s="317"/>
      <c r="B458" s="314"/>
      <c r="C458" s="216">
        <v>10</v>
      </c>
      <c r="D458" s="198">
        <f>+入力シート①!V$6</f>
        <v>0</v>
      </c>
      <c r="E458" s="198">
        <f t="shared" ref="E458:E472" si="168">+COUNT($M458:$BR458)</f>
        <v>18</v>
      </c>
      <c r="F458" s="201">
        <f t="shared" ref="F458:F472" si="169">+AVERAGE($M458:$BR458)</f>
        <v>12.64777777777778</v>
      </c>
      <c r="G458" s="201">
        <f t="shared" ref="G458:G472" si="170">+STDEV($M458:$BR458)</f>
        <v>13.04590427301433</v>
      </c>
      <c r="H458" s="201">
        <f t="shared" ref="H458:H472" si="171">+MAX($M458:$BR458)</f>
        <v>26.8</v>
      </c>
      <c r="I458" s="201">
        <f t="shared" ref="I458:I472" si="172">+MIN($M458:$BR458)</f>
        <v>0</v>
      </c>
      <c r="J458" s="201">
        <f t="shared" ref="J458:J469" si="173">+D458-F458</f>
        <v>-12.64777777777778</v>
      </c>
      <c r="K458" s="201">
        <f t="shared" ref="K458:K469" si="174">+J458/G458</f>
        <v>-0.96948264475157298</v>
      </c>
      <c r="M458" s="16"/>
      <c r="N458" s="17">
        <v>0</v>
      </c>
      <c r="O458" s="17">
        <v>0</v>
      </c>
      <c r="P458" s="17">
        <v>0</v>
      </c>
      <c r="Q458" s="17">
        <v>0</v>
      </c>
      <c r="R458" s="17">
        <v>0</v>
      </c>
      <c r="S458" s="17">
        <v>0</v>
      </c>
      <c r="T458" s="17">
        <v>0</v>
      </c>
      <c r="U458" s="17">
        <v>0</v>
      </c>
      <c r="V458">
        <v>0</v>
      </c>
      <c r="AA458" s="77">
        <v>26.59</v>
      </c>
      <c r="AB458" s="77">
        <v>26.8</v>
      </c>
      <c r="AP458">
        <v>25.67</v>
      </c>
      <c r="AQ458">
        <v>24.63</v>
      </c>
      <c r="AS458">
        <v>24.43</v>
      </c>
      <c r="AW458">
        <v>25.42</v>
      </c>
      <c r="AZ458">
        <v>26.65</v>
      </c>
      <c r="BI458">
        <v>24.72</v>
      </c>
      <c r="BK458">
        <v>22.75</v>
      </c>
      <c r="BR458" s="16"/>
    </row>
    <row r="459" spans="1:70">
      <c r="A459" s="317"/>
      <c r="B459" s="314"/>
      <c r="C459" s="216">
        <v>20</v>
      </c>
      <c r="D459" s="198">
        <f>+入力シート①!V$7</f>
        <v>0</v>
      </c>
      <c r="E459" s="198">
        <f t="shared" si="168"/>
        <v>18</v>
      </c>
      <c r="F459" s="201">
        <f t="shared" si="169"/>
        <v>12.619444444444444</v>
      </c>
      <c r="G459" s="201">
        <f t="shared" si="170"/>
        <v>13.019234400650639</v>
      </c>
      <c r="H459" s="201">
        <f t="shared" si="171"/>
        <v>26.8</v>
      </c>
      <c r="I459" s="201">
        <f t="shared" si="172"/>
        <v>0</v>
      </c>
      <c r="J459" s="201">
        <f t="shared" si="173"/>
        <v>-12.619444444444444</v>
      </c>
      <c r="K459" s="201">
        <f t="shared" si="174"/>
        <v>-0.96929236052572987</v>
      </c>
      <c r="M459" s="16"/>
      <c r="N459" s="17">
        <v>0</v>
      </c>
      <c r="O459" s="17">
        <v>0</v>
      </c>
      <c r="P459" s="17">
        <v>0</v>
      </c>
      <c r="Q459" s="17">
        <v>0</v>
      </c>
      <c r="R459" s="17">
        <v>0</v>
      </c>
      <c r="S459" s="17">
        <v>0</v>
      </c>
      <c r="T459" s="17">
        <v>0</v>
      </c>
      <c r="U459" s="17">
        <v>0</v>
      </c>
      <c r="V459">
        <v>0</v>
      </c>
      <c r="AA459" s="77">
        <v>26.56</v>
      </c>
      <c r="AB459" s="77">
        <v>26.8</v>
      </c>
      <c r="AP459">
        <v>25.7</v>
      </c>
      <c r="AQ459">
        <v>24.3</v>
      </c>
      <c r="AS459">
        <v>24.43</v>
      </c>
      <c r="AW459">
        <v>25.41</v>
      </c>
      <c r="AZ459">
        <v>26.64</v>
      </c>
      <c r="BI459">
        <v>24.67</v>
      </c>
      <c r="BK459">
        <v>22.64</v>
      </c>
      <c r="BR459" s="16"/>
    </row>
    <row r="460" spans="1:70">
      <c r="A460" s="317"/>
      <c r="B460" s="314"/>
      <c r="C460" s="216">
        <v>30</v>
      </c>
      <c r="D460" s="198">
        <f>+入力シート①!V$8</f>
        <v>0</v>
      </c>
      <c r="E460" s="198">
        <f t="shared" si="168"/>
        <v>18</v>
      </c>
      <c r="F460" s="201">
        <f t="shared" si="169"/>
        <v>12.537777777777777</v>
      </c>
      <c r="G460" s="201">
        <f t="shared" si="170"/>
        <v>12.950246218670248</v>
      </c>
      <c r="H460" s="201">
        <f t="shared" si="171"/>
        <v>26.81</v>
      </c>
      <c r="I460" s="201">
        <f t="shared" si="172"/>
        <v>0</v>
      </c>
      <c r="J460" s="201">
        <f t="shared" si="173"/>
        <v>-12.537777777777777</v>
      </c>
      <c r="K460" s="201">
        <f t="shared" si="174"/>
        <v>-0.96814976071282566</v>
      </c>
      <c r="M460" s="16"/>
      <c r="N460" s="17">
        <v>0</v>
      </c>
      <c r="O460" s="17">
        <v>0</v>
      </c>
      <c r="P460" s="17">
        <v>0</v>
      </c>
      <c r="Q460" s="17">
        <v>0</v>
      </c>
      <c r="R460" s="17">
        <v>0</v>
      </c>
      <c r="S460" s="17">
        <v>0</v>
      </c>
      <c r="T460" s="17">
        <v>0</v>
      </c>
      <c r="U460" s="17">
        <v>0</v>
      </c>
      <c r="V460">
        <v>0</v>
      </c>
      <c r="AA460" s="77">
        <v>26.54</v>
      </c>
      <c r="AB460" s="77">
        <v>26.81</v>
      </c>
      <c r="AP460">
        <v>25.78</v>
      </c>
      <c r="AQ460">
        <v>23.88</v>
      </c>
      <c r="AS460">
        <v>24.41</v>
      </c>
      <c r="AW460">
        <v>25.53</v>
      </c>
      <c r="AZ460">
        <v>26.63</v>
      </c>
      <c r="BI460">
        <v>24.31</v>
      </c>
      <c r="BK460">
        <v>21.79</v>
      </c>
      <c r="BR460" s="16"/>
    </row>
    <row r="461" spans="1:70">
      <c r="A461" s="317"/>
      <c r="B461" s="314"/>
      <c r="C461" s="216">
        <v>50</v>
      </c>
      <c r="D461" s="198">
        <f>+入力シート①!V$9</f>
        <v>0</v>
      </c>
      <c r="E461" s="198">
        <f t="shared" si="168"/>
        <v>18</v>
      </c>
      <c r="F461" s="201">
        <f t="shared" si="169"/>
        <v>12.031666666666665</v>
      </c>
      <c r="G461" s="201">
        <f t="shared" si="170"/>
        <v>12.56309499615254</v>
      </c>
      <c r="H461" s="201">
        <f t="shared" si="171"/>
        <v>26.84</v>
      </c>
      <c r="I461" s="201">
        <f t="shared" si="172"/>
        <v>0</v>
      </c>
      <c r="J461" s="201">
        <f t="shared" si="173"/>
        <v>-12.031666666666665</v>
      </c>
      <c r="K461" s="201">
        <f t="shared" si="174"/>
        <v>-0.95769925088932106</v>
      </c>
      <c r="M461" s="16"/>
      <c r="N461" s="17">
        <v>0</v>
      </c>
      <c r="O461" s="17">
        <v>0</v>
      </c>
      <c r="P461" s="17">
        <v>0</v>
      </c>
      <c r="Q461" s="17">
        <v>0</v>
      </c>
      <c r="R461" s="17">
        <v>0</v>
      </c>
      <c r="S461" s="17">
        <v>0</v>
      </c>
      <c r="T461" s="17">
        <v>0</v>
      </c>
      <c r="U461" s="17">
        <v>0</v>
      </c>
      <c r="V461">
        <v>0</v>
      </c>
      <c r="AA461" s="77">
        <v>26.18</v>
      </c>
      <c r="AB461" s="77">
        <v>26.84</v>
      </c>
      <c r="AP461">
        <v>25.9</v>
      </c>
      <c r="AQ461">
        <v>21.98</v>
      </c>
      <c r="AS461">
        <v>24.41</v>
      </c>
      <c r="AW461">
        <v>25.4</v>
      </c>
      <c r="AZ461">
        <v>26.63</v>
      </c>
      <c r="BI461">
        <v>21.79</v>
      </c>
      <c r="BK461">
        <v>17.440000000000001</v>
      </c>
      <c r="BR461" s="16"/>
    </row>
    <row r="462" spans="1:70">
      <c r="A462" s="317"/>
      <c r="B462" s="314"/>
      <c r="C462" s="216">
        <v>75</v>
      </c>
      <c r="D462" s="198">
        <f>+入力シート①!V$10</f>
        <v>0</v>
      </c>
      <c r="E462" s="198">
        <f t="shared" si="168"/>
        <v>18</v>
      </c>
      <c r="F462" s="201">
        <f t="shared" si="169"/>
        <v>10.703333333333335</v>
      </c>
      <c r="G462" s="201">
        <f t="shared" si="170"/>
        <v>11.364191956471407</v>
      </c>
      <c r="H462" s="201">
        <f t="shared" si="171"/>
        <v>25.81</v>
      </c>
      <c r="I462" s="201">
        <f t="shared" si="172"/>
        <v>0</v>
      </c>
      <c r="J462" s="201">
        <f t="shared" si="173"/>
        <v>-10.703333333333335</v>
      </c>
      <c r="K462" s="201">
        <f t="shared" si="174"/>
        <v>-0.94184728437627785</v>
      </c>
      <c r="M462" s="16"/>
      <c r="N462" s="17">
        <v>0</v>
      </c>
      <c r="O462" s="17">
        <v>0</v>
      </c>
      <c r="P462" s="17">
        <v>0</v>
      </c>
      <c r="Q462" s="17">
        <v>0</v>
      </c>
      <c r="R462" s="17">
        <v>0</v>
      </c>
      <c r="S462" s="17">
        <v>0</v>
      </c>
      <c r="T462" s="17">
        <v>0</v>
      </c>
      <c r="U462" s="17">
        <v>0</v>
      </c>
      <c r="V462">
        <v>0</v>
      </c>
      <c r="AA462" s="77">
        <v>23.32</v>
      </c>
      <c r="AB462" s="77">
        <v>25.81</v>
      </c>
      <c r="AP462">
        <v>23.76</v>
      </c>
      <c r="AQ462">
        <v>16.010000000000002</v>
      </c>
      <c r="AS462">
        <v>21.53</v>
      </c>
      <c r="AW462">
        <v>23.46</v>
      </c>
      <c r="AZ462">
        <v>25.76</v>
      </c>
      <c r="BI462">
        <v>17.989999999999998</v>
      </c>
      <c r="BK462">
        <v>15.02</v>
      </c>
      <c r="BR462" s="16"/>
    </row>
    <row r="463" spans="1:70">
      <c r="A463" s="317"/>
      <c r="B463" s="314"/>
      <c r="C463" s="216">
        <v>100</v>
      </c>
      <c r="D463" s="198">
        <f>+入力シート①!V$11</f>
        <v>0</v>
      </c>
      <c r="E463" s="198">
        <f t="shared" si="168"/>
        <v>18</v>
      </c>
      <c r="F463" s="201">
        <f t="shared" si="169"/>
        <v>9.7066666666666652</v>
      </c>
      <c r="G463" s="201">
        <f t="shared" si="170"/>
        <v>10.338547514321458</v>
      </c>
      <c r="H463" s="201">
        <f t="shared" si="171"/>
        <v>23.95</v>
      </c>
      <c r="I463" s="201">
        <f t="shared" si="172"/>
        <v>0</v>
      </c>
      <c r="J463" s="201">
        <f t="shared" si="173"/>
        <v>-9.7066666666666652</v>
      </c>
      <c r="K463" s="201">
        <f t="shared" si="174"/>
        <v>-0.93888108104359136</v>
      </c>
      <c r="M463" s="16"/>
      <c r="N463" s="17">
        <v>0</v>
      </c>
      <c r="O463" s="17">
        <v>0</v>
      </c>
      <c r="P463" s="17">
        <v>0</v>
      </c>
      <c r="Q463" s="17">
        <v>0</v>
      </c>
      <c r="R463" s="17">
        <v>0</v>
      </c>
      <c r="S463" s="17">
        <v>0</v>
      </c>
      <c r="T463" s="17">
        <v>0</v>
      </c>
      <c r="U463" s="17">
        <v>0</v>
      </c>
      <c r="V463">
        <v>0</v>
      </c>
      <c r="AA463" s="77">
        <v>21.24</v>
      </c>
      <c r="AB463" s="77">
        <v>23.95</v>
      </c>
      <c r="AP463">
        <v>21.95</v>
      </c>
      <c r="AQ463">
        <v>14.22</v>
      </c>
      <c r="AS463">
        <v>20.21</v>
      </c>
      <c r="AW463">
        <v>20.05</v>
      </c>
      <c r="AZ463">
        <v>23.53</v>
      </c>
      <c r="BI463">
        <v>16</v>
      </c>
      <c r="BK463">
        <v>13.57</v>
      </c>
      <c r="BR463" s="16"/>
    </row>
    <row r="464" spans="1:70">
      <c r="A464" s="317"/>
      <c r="B464" s="314"/>
      <c r="C464" s="216">
        <v>150</v>
      </c>
      <c r="D464" s="198">
        <f>+入力シート①!V$12</f>
        <v>0</v>
      </c>
      <c r="E464" s="198">
        <f t="shared" si="168"/>
        <v>18</v>
      </c>
      <c r="F464" s="201">
        <f t="shared" si="169"/>
        <v>8.3277777777777757</v>
      </c>
      <c r="G464" s="201">
        <f t="shared" si="170"/>
        <v>9.0065535326198845</v>
      </c>
      <c r="H464" s="201">
        <f t="shared" si="171"/>
        <v>20.86</v>
      </c>
      <c r="I464" s="201">
        <f t="shared" si="172"/>
        <v>0</v>
      </c>
      <c r="J464" s="201">
        <f t="shared" si="173"/>
        <v>-8.3277777777777757</v>
      </c>
      <c r="K464" s="201">
        <f t="shared" si="174"/>
        <v>-0.92463534998335128</v>
      </c>
      <c r="M464" s="16"/>
      <c r="N464" s="17">
        <v>0</v>
      </c>
      <c r="O464" s="17">
        <v>0</v>
      </c>
      <c r="P464" s="17">
        <v>0</v>
      </c>
      <c r="Q464" s="17">
        <v>0</v>
      </c>
      <c r="R464" s="17">
        <v>0</v>
      </c>
      <c r="S464" s="17">
        <v>0</v>
      </c>
      <c r="T464" s="17">
        <v>0</v>
      </c>
      <c r="U464" s="17">
        <v>0</v>
      </c>
      <c r="V464">
        <v>0</v>
      </c>
      <c r="AA464" s="77">
        <v>19.16</v>
      </c>
      <c r="AB464" s="77">
        <v>20.86</v>
      </c>
      <c r="AP464">
        <v>19.53</v>
      </c>
      <c r="AQ464">
        <v>11.29</v>
      </c>
      <c r="AS464">
        <v>18.38</v>
      </c>
      <c r="AW464">
        <v>16.690000000000001</v>
      </c>
      <c r="AZ464">
        <v>20.49</v>
      </c>
      <c r="BI464">
        <v>13.14</v>
      </c>
      <c r="BK464">
        <v>10.36</v>
      </c>
      <c r="BR464" s="16"/>
    </row>
    <row r="465" spans="1:70">
      <c r="A465" s="317"/>
      <c r="B465" s="314"/>
      <c r="C465" s="216">
        <v>200</v>
      </c>
      <c r="D465" s="198">
        <f>+入力シート①!V$13</f>
        <v>0</v>
      </c>
      <c r="E465" s="198">
        <f t="shared" si="168"/>
        <v>18</v>
      </c>
      <c r="F465" s="201">
        <f t="shared" si="169"/>
        <v>7.4722222222222223</v>
      </c>
      <c r="G465" s="201">
        <f t="shared" si="170"/>
        <v>8.1703175512882549</v>
      </c>
      <c r="H465" s="201">
        <f t="shared" si="171"/>
        <v>18.559999999999999</v>
      </c>
      <c r="I465" s="201">
        <f t="shared" si="172"/>
        <v>0</v>
      </c>
      <c r="J465" s="201">
        <f t="shared" si="173"/>
        <v>-7.4722222222222223</v>
      </c>
      <c r="K465" s="201">
        <f t="shared" si="174"/>
        <v>-0.91455713628218027</v>
      </c>
      <c r="M465" s="16"/>
      <c r="N465" s="17">
        <v>0</v>
      </c>
      <c r="O465" s="17">
        <v>0</v>
      </c>
      <c r="P465" s="17">
        <v>0</v>
      </c>
      <c r="Q465" s="17">
        <v>0</v>
      </c>
      <c r="R465" s="17">
        <v>0</v>
      </c>
      <c r="S465" s="17">
        <v>0</v>
      </c>
      <c r="T465" s="17">
        <v>0</v>
      </c>
      <c r="U465" s="17">
        <v>0</v>
      </c>
      <c r="V465">
        <v>0</v>
      </c>
      <c r="AA465" s="77">
        <v>17.670000000000002</v>
      </c>
      <c r="AB465" s="77">
        <v>18.559999999999999</v>
      </c>
      <c r="AP465">
        <v>18.350000000000001</v>
      </c>
      <c r="AQ465">
        <v>9.51</v>
      </c>
      <c r="AS465">
        <v>17.7</v>
      </c>
      <c r="AW465">
        <v>14.17</v>
      </c>
      <c r="AZ465">
        <v>18.34</v>
      </c>
      <c r="BI465">
        <v>10.97</v>
      </c>
      <c r="BK465">
        <v>9.23</v>
      </c>
      <c r="BR465" s="16"/>
    </row>
    <row r="466" spans="1:70">
      <c r="A466" s="317"/>
      <c r="B466" s="314"/>
      <c r="C466" s="216">
        <v>300</v>
      </c>
      <c r="D466" s="198">
        <f>+入力シート①!V$14</f>
        <v>0</v>
      </c>
      <c r="E466" s="198">
        <f t="shared" si="168"/>
        <v>11</v>
      </c>
      <c r="F466" s="201">
        <f t="shared" si="169"/>
        <v>2.73</v>
      </c>
      <c r="G466" s="201">
        <f t="shared" si="170"/>
        <v>6.0771259654543943</v>
      </c>
      <c r="H466" s="201">
        <f t="shared" si="171"/>
        <v>15.46</v>
      </c>
      <c r="I466" s="201">
        <f t="shared" si="172"/>
        <v>0</v>
      </c>
      <c r="J466" s="201">
        <f t="shared" si="173"/>
        <v>-2.73</v>
      </c>
      <c r="K466" s="201">
        <f t="shared" si="174"/>
        <v>-0.44922550816270179</v>
      </c>
      <c r="M466" s="16"/>
      <c r="N466" s="17">
        <v>0</v>
      </c>
      <c r="O466" s="17">
        <v>0</v>
      </c>
      <c r="P466" s="17">
        <v>0</v>
      </c>
      <c r="Q466" s="17">
        <v>0</v>
      </c>
      <c r="R466" s="17">
        <v>0</v>
      </c>
      <c r="S466" s="17">
        <v>0</v>
      </c>
      <c r="T466" s="17">
        <v>0</v>
      </c>
      <c r="U466" s="17">
        <v>0</v>
      </c>
      <c r="V466">
        <v>0</v>
      </c>
      <c r="AA466" s="77">
        <v>15.46</v>
      </c>
      <c r="AB466" s="77">
        <v>14.57</v>
      </c>
      <c r="BR466" s="16"/>
    </row>
    <row r="467" spans="1:70">
      <c r="A467" s="317"/>
      <c r="B467" s="314"/>
      <c r="C467" s="216">
        <v>400</v>
      </c>
      <c r="D467" s="198">
        <f>+入力シート①!V$15</f>
        <v>0</v>
      </c>
      <c r="E467" s="198">
        <f t="shared" si="168"/>
        <v>11</v>
      </c>
      <c r="F467" s="201">
        <f t="shared" si="169"/>
        <v>2.1263636363636365</v>
      </c>
      <c r="G467" s="201">
        <f t="shared" si="170"/>
        <v>4.7343262936288468</v>
      </c>
      <c r="H467" s="201">
        <f t="shared" si="171"/>
        <v>12.1</v>
      </c>
      <c r="I467" s="201">
        <f t="shared" si="172"/>
        <v>0</v>
      </c>
      <c r="J467" s="201">
        <f t="shared" si="173"/>
        <v>-2.1263636363636365</v>
      </c>
      <c r="K467" s="201">
        <f t="shared" si="174"/>
        <v>-0.44913753393490441</v>
      </c>
      <c r="M467" s="16"/>
      <c r="N467" s="17">
        <v>0</v>
      </c>
      <c r="O467" s="17">
        <v>0</v>
      </c>
      <c r="P467" s="17">
        <v>0</v>
      </c>
      <c r="Q467" s="17">
        <v>0</v>
      </c>
      <c r="R467" s="17">
        <v>0</v>
      </c>
      <c r="S467" s="17">
        <v>0</v>
      </c>
      <c r="T467" s="17">
        <v>0</v>
      </c>
      <c r="U467" s="17">
        <v>0</v>
      </c>
      <c r="V467">
        <v>0</v>
      </c>
      <c r="AA467" s="77">
        <v>12.1</v>
      </c>
      <c r="AB467" s="77">
        <v>11.29</v>
      </c>
      <c r="BR467" s="16"/>
    </row>
    <row r="468" spans="1:70">
      <c r="A468" s="317"/>
      <c r="B468" s="314"/>
      <c r="C468" s="216">
        <v>500</v>
      </c>
      <c r="D468" s="198">
        <f>+入力シート①!V$16</f>
        <v>0</v>
      </c>
      <c r="E468" s="198">
        <f t="shared" si="168"/>
        <v>10</v>
      </c>
      <c r="F468" s="201">
        <f t="shared" si="169"/>
        <v>0.89900000000000002</v>
      </c>
      <c r="G468" s="201">
        <f t="shared" si="170"/>
        <v>2.8428876164913732</v>
      </c>
      <c r="H468" s="201">
        <f t="shared" si="171"/>
        <v>8.99</v>
      </c>
      <c r="I468" s="201">
        <f t="shared" si="172"/>
        <v>0</v>
      </c>
      <c r="J468" s="201">
        <f t="shared" si="173"/>
        <v>-0.89900000000000002</v>
      </c>
      <c r="K468" s="201">
        <f t="shared" si="174"/>
        <v>-0.31622776601683794</v>
      </c>
      <c r="M468" s="16"/>
      <c r="N468" s="17">
        <v>0</v>
      </c>
      <c r="O468" s="17">
        <v>0</v>
      </c>
      <c r="P468" s="17">
        <v>0</v>
      </c>
      <c r="Q468" s="17">
        <v>0</v>
      </c>
      <c r="R468" s="17">
        <v>0</v>
      </c>
      <c r="S468" s="17">
        <v>0</v>
      </c>
      <c r="T468" s="17">
        <v>0</v>
      </c>
      <c r="U468" s="17">
        <v>0</v>
      </c>
      <c r="V468">
        <v>0</v>
      </c>
      <c r="AA468" s="77">
        <v>8.99</v>
      </c>
      <c r="BR468" s="16"/>
    </row>
    <row r="469" spans="1:70">
      <c r="A469" s="317"/>
      <c r="B469" s="314"/>
      <c r="C469" s="216">
        <v>600</v>
      </c>
      <c r="D469" s="198">
        <f>+入力シート①!V$17</f>
        <v>0</v>
      </c>
      <c r="E469" s="198">
        <f t="shared" si="168"/>
        <v>9</v>
      </c>
      <c r="F469" s="201">
        <f t="shared" si="169"/>
        <v>0</v>
      </c>
      <c r="G469" s="201">
        <f t="shared" si="170"/>
        <v>0</v>
      </c>
      <c r="H469" s="201">
        <f t="shared" si="171"/>
        <v>0</v>
      </c>
      <c r="I469" s="201">
        <f t="shared" si="172"/>
        <v>0</v>
      </c>
      <c r="J469" s="201">
        <f t="shared" si="173"/>
        <v>0</v>
      </c>
      <c r="K469" s="201" t="e">
        <f t="shared" si="174"/>
        <v>#DIV/0!</v>
      </c>
      <c r="M469" s="16"/>
      <c r="N469" s="17">
        <v>0</v>
      </c>
      <c r="O469" s="17">
        <v>0</v>
      </c>
      <c r="P469" s="17">
        <v>0</v>
      </c>
      <c r="Q469" s="17">
        <v>0</v>
      </c>
      <c r="R469" s="17">
        <v>0</v>
      </c>
      <c r="S469" s="17">
        <v>0</v>
      </c>
      <c r="T469" s="17">
        <v>0</v>
      </c>
      <c r="U469" s="17">
        <v>0</v>
      </c>
      <c r="V469">
        <v>0</v>
      </c>
      <c r="BR469" s="16"/>
    </row>
    <row r="470" spans="1:70">
      <c r="A470" s="317"/>
      <c r="B470" s="217"/>
      <c r="C470" s="217"/>
      <c r="D470" s="218"/>
      <c r="E470" s="218"/>
      <c r="F470" s="219"/>
      <c r="G470" s="219"/>
      <c r="H470" s="219"/>
      <c r="I470" s="219"/>
      <c r="J470" s="219"/>
      <c r="K470" s="219"/>
      <c r="L470" s="18"/>
      <c r="M470" s="16"/>
      <c r="V470" s="18"/>
      <c r="W470" s="18"/>
      <c r="X470" s="18"/>
      <c r="AC470" s="18"/>
      <c r="AD470" s="18"/>
      <c r="AE470" s="18"/>
      <c r="AF470" s="18"/>
      <c r="AG470" s="18"/>
      <c r="AH470" s="18"/>
      <c r="AI470" s="18"/>
      <c r="AJ470" s="18"/>
      <c r="AK470" s="18"/>
      <c r="AL470" s="18"/>
      <c r="AM470" s="18"/>
      <c r="AN470" s="18"/>
      <c r="AO470" s="18"/>
      <c r="AP470" s="18"/>
      <c r="AQ470" s="18"/>
      <c r="AR470" s="18"/>
      <c r="AS470" s="18"/>
      <c r="AT470" s="18"/>
      <c r="AU470" s="18"/>
      <c r="AV470" s="18"/>
      <c r="AW470" s="18"/>
      <c r="AX470" s="18"/>
      <c r="AY470" s="18"/>
      <c r="AZ470" s="18"/>
      <c r="BA470" s="18"/>
      <c r="BB470" s="18"/>
      <c r="BC470" s="18"/>
      <c r="BD470" s="18"/>
      <c r="BE470" s="18"/>
      <c r="BF470" s="18"/>
      <c r="BG470" s="18"/>
      <c r="BH470" s="18"/>
      <c r="BI470" s="18"/>
      <c r="BJ470" s="18"/>
      <c r="BK470" s="18"/>
      <c r="BL470" s="18"/>
      <c r="BM470" s="18"/>
      <c r="BN470" s="18"/>
      <c r="BO470" s="18"/>
      <c r="BP470" s="18"/>
      <c r="BQ470" s="18"/>
      <c r="BR470" s="16"/>
    </row>
    <row r="471" spans="1:70">
      <c r="A471" s="317"/>
      <c r="B471" s="315" t="s">
        <v>25</v>
      </c>
      <c r="C471" s="220" t="s">
        <v>23</v>
      </c>
      <c r="D471" s="198">
        <f>+入力シート①!V$19</f>
        <v>0</v>
      </c>
      <c r="E471" s="198">
        <f t="shared" si="168"/>
        <v>16</v>
      </c>
      <c r="F471" s="201">
        <f t="shared" si="169"/>
        <v>84.0625</v>
      </c>
      <c r="G471" s="201">
        <f t="shared" si="170"/>
        <v>122.80633466288836</v>
      </c>
      <c r="H471" s="201">
        <f t="shared" si="171"/>
        <v>354</v>
      </c>
      <c r="I471" s="201">
        <f t="shared" si="172"/>
        <v>0</v>
      </c>
      <c r="J471" s="201">
        <f>+D471-F471</f>
        <v>-84.0625</v>
      </c>
      <c r="K471" s="201">
        <f>+J471/G471</f>
        <v>-0.68451273487444442</v>
      </c>
      <c r="M471" s="16"/>
      <c r="N471" s="17">
        <v>0</v>
      </c>
      <c r="O471" s="17">
        <v>0</v>
      </c>
      <c r="P471" s="17">
        <v>0</v>
      </c>
      <c r="Q471" s="17">
        <v>0</v>
      </c>
      <c r="R471" s="17">
        <v>0</v>
      </c>
      <c r="S471" s="17">
        <v>0</v>
      </c>
      <c r="T471" s="17">
        <v>0</v>
      </c>
      <c r="U471" s="17">
        <v>0</v>
      </c>
      <c r="V471">
        <v>0</v>
      </c>
      <c r="AA471" s="77">
        <v>74</v>
      </c>
      <c r="AB471" s="77">
        <v>354</v>
      </c>
      <c r="AQ471">
        <v>259</v>
      </c>
      <c r="AS471">
        <v>153</v>
      </c>
      <c r="AW471">
        <v>207</v>
      </c>
      <c r="BI471">
        <v>25</v>
      </c>
      <c r="BK471">
        <v>273</v>
      </c>
      <c r="BR471" s="16"/>
    </row>
    <row r="472" spans="1:70">
      <c r="A472" s="317"/>
      <c r="B472" s="316"/>
      <c r="C472" s="221" t="s">
        <v>24</v>
      </c>
      <c r="D472" s="198">
        <f>+入力シート①!V$20</f>
        <v>0</v>
      </c>
      <c r="E472" s="198">
        <f t="shared" si="168"/>
        <v>16</v>
      </c>
      <c r="F472" s="201">
        <f t="shared" si="169"/>
        <v>0.41624999999999995</v>
      </c>
      <c r="G472" s="201">
        <f t="shared" si="170"/>
        <v>0.65824893973835363</v>
      </c>
      <c r="H472" s="201">
        <f t="shared" si="171"/>
        <v>2</v>
      </c>
      <c r="I472" s="201">
        <f t="shared" si="172"/>
        <v>0</v>
      </c>
      <c r="J472" s="201">
        <f>+D472-F472</f>
        <v>-0.41624999999999995</v>
      </c>
      <c r="K472" s="201">
        <f>+J472/G472</f>
        <v>-0.63235954495491409</v>
      </c>
      <c r="M472" s="16"/>
      <c r="N472" s="17">
        <v>0</v>
      </c>
      <c r="O472" s="17">
        <v>0</v>
      </c>
      <c r="P472" s="17">
        <v>0</v>
      </c>
      <c r="Q472" s="17">
        <v>0</v>
      </c>
      <c r="R472" s="17">
        <v>0</v>
      </c>
      <c r="S472" s="17">
        <v>0</v>
      </c>
      <c r="T472" s="17">
        <v>0</v>
      </c>
      <c r="U472" s="17">
        <v>0</v>
      </c>
      <c r="V472">
        <v>0</v>
      </c>
      <c r="AA472" s="77">
        <v>1.6</v>
      </c>
      <c r="AB472" s="77">
        <v>2</v>
      </c>
      <c r="AQ472">
        <v>0.46</v>
      </c>
      <c r="AS472">
        <v>0.6</v>
      </c>
      <c r="AW472">
        <v>0.3</v>
      </c>
      <c r="BI472">
        <v>1.4</v>
      </c>
      <c r="BK472">
        <v>0.3</v>
      </c>
      <c r="BR472" s="16"/>
    </row>
    <row r="473" spans="1:70" ht="0.95" customHeight="1">
      <c r="M473" s="16"/>
      <c r="BR473" s="16"/>
    </row>
    <row r="474" spans="1:70" ht="0.95" customHeight="1">
      <c r="M474" s="16"/>
      <c r="BR474" s="16"/>
    </row>
    <row r="475" spans="1:70" ht="0.95" customHeight="1">
      <c r="M475" s="16"/>
      <c r="BR475" s="16"/>
    </row>
    <row r="476" spans="1:70" ht="0.95" customHeight="1">
      <c r="M476" s="16"/>
      <c r="BR476" s="16"/>
    </row>
    <row r="477" spans="1:70" ht="0.95" customHeight="1">
      <c r="M477" s="16"/>
      <c r="BR477" s="16"/>
    </row>
    <row r="478" spans="1:70" ht="0.95" customHeight="1">
      <c r="M478" s="16"/>
      <c r="BR478" s="16"/>
    </row>
    <row r="479" spans="1:70" ht="0.95" customHeight="1">
      <c r="M479" s="16"/>
      <c r="BR479" s="16"/>
    </row>
    <row r="480" spans="1:70" ht="0.95" customHeight="1">
      <c r="M480" s="16"/>
      <c r="BR480" s="16"/>
    </row>
    <row r="481" spans="1:70" ht="16.5" thickBot="1">
      <c r="D481" s="199" t="s">
        <v>26</v>
      </c>
      <c r="E481" s="199" t="s">
        <v>3</v>
      </c>
      <c r="F481" s="200" t="s">
        <v>4</v>
      </c>
      <c r="G481" s="200" t="s">
        <v>8</v>
      </c>
      <c r="H481" s="200" t="s">
        <v>5</v>
      </c>
      <c r="I481" s="200" t="s">
        <v>6</v>
      </c>
      <c r="J481" s="200" t="s">
        <v>7</v>
      </c>
      <c r="K481" s="201" t="s">
        <v>61</v>
      </c>
      <c r="M481" s="16"/>
      <c r="N481" s="17" t="s">
        <v>26</v>
      </c>
      <c r="O481" s="17" t="s">
        <v>26</v>
      </c>
      <c r="P481" s="17" t="s">
        <v>26</v>
      </c>
      <c r="Q481" s="17" t="s">
        <v>26</v>
      </c>
      <c r="R481" s="17" t="s">
        <v>26</v>
      </c>
      <c r="S481" s="17" t="s">
        <v>111</v>
      </c>
      <c r="T481" s="17" t="s">
        <v>111</v>
      </c>
      <c r="V481" s="170" t="s">
        <v>111</v>
      </c>
      <c r="W481" s="170"/>
      <c r="X481" s="170"/>
      <c r="Y481" s="170"/>
      <c r="Z481" s="170"/>
      <c r="AA481" s="78"/>
      <c r="AB481" s="78"/>
      <c r="AC481" s="1"/>
      <c r="AD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6"/>
    </row>
    <row r="482" spans="1:70">
      <c r="A482" s="317">
        <v>44</v>
      </c>
      <c r="B482" s="312" t="s">
        <v>18</v>
      </c>
      <c r="C482" s="313"/>
      <c r="D482" s="203">
        <f>+入力シート①!W$2</f>
        <v>0</v>
      </c>
      <c r="E482" s="204"/>
      <c r="F482" s="205"/>
      <c r="G482" s="205"/>
      <c r="H482" s="205"/>
      <c r="I482" s="205"/>
      <c r="J482" s="205"/>
      <c r="K482" s="206"/>
      <c r="M482" s="16"/>
      <c r="N482" s="189">
        <v>0</v>
      </c>
      <c r="O482" s="189">
        <v>0</v>
      </c>
      <c r="P482" s="189">
        <v>0</v>
      </c>
      <c r="Q482" s="189">
        <v>0</v>
      </c>
      <c r="R482" s="189">
        <v>0</v>
      </c>
      <c r="S482" s="189">
        <v>0</v>
      </c>
      <c r="T482" s="189">
        <v>0</v>
      </c>
      <c r="U482" s="17">
        <v>2011</v>
      </c>
      <c r="V482" s="189">
        <v>40455</v>
      </c>
      <c r="W482" s="17">
        <f t="shared" ref="W482:BE482" si="175">+W$1</f>
        <v>2009</v>
      </c>
      <c r="X482" s="17">
        <f t="shared" si="175"/>
        <v>2008</v>
      </c>
      <c r="Y482" s="17">
        <f t="shared" si="175"/>
        <v>2007</v>
      </c>
      <c r="Z482" s="17">
        <f t="shared" si="175"/>
        <v>2006</v>
      </c>
      <c r="AA482" s="77">
        <f t="shared" si="175"/>
        <v>2005</v>
      </c>
      <c r="AB482" s="77">
        <f t="shared" si="175"/>
        <v>2004</v>
      </c>
      <c r="AC482">
        <f t="shared" si="175"/>
        <v>2003</v>
      </c>
      <c r="AD482">
        <f t="shared" si="175"/>
        <v>2002</v>
      </c>
      <c r="AE482">
        <f t="shared" si="175"/>
        <v>2001</v>
      </c>
      <c r="AF482">
        <f t="shared" si="175"/>
        <v>2000</v>
      </c>
      <c r="AG482">
        <f t="shared" si="175"/>
        <v>1999</v>
      </c>
      <c r="AH482">
        <f t="shared" si="175"/>
        <v>1998</v>
      </c>
      <c r="AI482">
        <f t="shared" si="175"/>
        <v>1997</v>
      </c>
      <c r="AJ482">
        <f t="shared" si="175"/>
        <v>1996</v>
      </c>
      <c r="AK482">
        <f t="shared" si="175"/>
        <v>1995</v>
      </c>
      <c r="AL482">
        <f t="shared" si="175"/>
        <v>1994</v>
      </c>
      <c r="AM482">
        <f t="shared" si="175"/>
        <v>1993</v>
      </c>
      <c r="AN482">
        <f t="shared" si="175"/>
        <v>1992</v>
      </c>
      <c r="AO482">
        <f t="shared" si="175"/>
        <v>1991</v>
      </c>
      <c r="AP482">
        <f t="shared" si="175"/>
        <v>1990</v>
      </c>
      <c r="AQ482">
        <f t="shared" si="175"/>
        <v>1990</v>
      </c>
      <c r="AR482">
        <f t="shared" si="175"/>
        <v>1990</v>
      </c>
      <c r="AS482">
        <f t="shared" si="175"/>
        <v>1989</v>
      </c>
      <c r="AT482">
        <f t="shared" si="175"/>
        <v>1988</v>
      </c>
      <c r="AU482">
        <f t="shared" si="175"/>
        <v>1988</v>
      </c>
      <c r="AV482">
        <f t="shared" si="175"/>
        <v>1988</v>
      </c>
      <c r="AW482">
        <f t="shared" si="175"/>
        <v>1987</v>
      </c>
      <c r="AX482">
        <f t="shared" si="175"/>
        <v>1987</v>
      </c>
      <c r="AY482">
        <f t="shared" si="175"/>
        <v>1987</v>
      </c>
      <c r="AZ482">
        <f t="shared" si="175"/>
        <v>1986</v>
      </c>
      <c r="BA482">
        <f t="shared" si="175"/>
        <v>1986</v>
      </c>
      <c r="BB482">
        <f t="shared" si="175"/>
        <v>1986</v>
      </c>
      <c r="BC482">
        <f t="shared" si="175"/>
        <v>1985</v>
      </c>
      <c r="BD482">
        <f t="shared" si="175"/>
        <v>1985</v>
      </c>
      <c r="BE482">
        <f t="shared" si="175"/>
        <v>1985</v>
      </c>
      <c r="BF482">
        <f t="shared" ref="BF482:BQ482" si="176">+BF$1</f>
        <v>1984</v>
      </c>
      <c r="BG482">
        <f t="shared" si="176"/>
        <v>1984</v>
      </c>
      <c r="BH482">
        <f t="shared" si="176"/>
        <v>1984</v>
      </c>
      <c r="BI482">
        <f t="shared" si="176"/>
        <v>1983</v>
      </c>
      <c r="BJ482">
        <f t="shared" si="176"/>
        <v>1983</v>
      </c>
      <c r="BK482">
        <f t="shared" si="176"/>
        <v>1983</v>
      </c>
      <c r="BL482">
        <f t="shared" si="176"/>
        <v>1983</v>
      </c>
      <c r="BM482">
        <f t="shared" si="176"/>
        <v>1982</v>
      </c>
      <c r="BN482">
        <f t="shared" si="176"/>
        <v>1981</v>
      </c>
      <c r="BO482">
        <f t="shared" si="176"/>
        <v>1981</v>
      </c>
      <c r="BP482">
        <f t="shared" si="176"/>
        <v>1981</v>
      </c>
      <c r="BQ482">
        <f t="shared" si="176"/>
        <v>1980</v>
      </c>
      <c r="BR482" s="16"/>
    </row>
    <row r="483" spans="1:70">
      <c r="A483" s="317"/>
      <c r="B483" s="312" t="s">
        <v>19</v>
      </c>
      <c r="C483" s="313"/>
      <c r="D483" s="207">
        <f>+入力シート①!W$2</f>
        <v>0</v>
      </c>
      <c r="E483" s="208"/>
      <c r="F483" s="209"/>
      <c r="G483" s="209"/>
      <c r="H483" s="209"/>
      <c r="I483" s="209"/>
      <c r="J483" s="209"/>
      <c r="K483" s="210"/>
      <c r="M483" s="16"/>
      <c r="N483" s="190">
        <v>0</v>
      </c>
      <c r="O483" s="190">
        <v>0</v>
      </c>
      <c r="P483" s="190">
        <v>0</v>
      </c>
      <c r="Q483" s="190">
        <v>0</v>
      </c>
      <c r="R483" s="190">
        <v>0</v>
      </c>
      <c r="S483" s="190">
        <v>0</v>
      </c>
      <c r="T483" s="190">
        <v>0</v>
      </c>
      <c r="U483" s="17">
        <v>0</v>
      </c>
      <c r="V483" s="190">
        <v>40455</v>
      </c>
      <c r="W483" s="17">
        <f>+W$3</f>
        <v>10</v>
      </c>
      <c r="X483" s="17">
        <f>+X$3</f>
        <v>10</v>
      </c>
      <c r="Y483" s="17">
        <f>+Y$3</f>
        <v>10</v>
      </c>
      <c r="Z483" s="17">
        <f t="shared" ref="Z483:BQ483" si="177">+Z$3</f>
        <v>10</v>
      </c>
      <c r="AA483" s="77">
        <f t="shared" si="177"/>
        <v>10</v>
      </c>
      <c r="AB483" s="77">
        <f t="shared" si="177"/>
        <v>10</v>
      </c>
      <c r="AC483">
        <f t="shared" si="177"/>
        <v>10</v>
      </c>
      <c r="AD483">
        <f t="shared" si="177"/>
        <v>10</v>
      </c>
      <c r="AE483">
        <f t="shared" si="177"/>
        <v>10</v>
      </c>
      <c r="AF483">
        <f t="shared" si="177"/>
        <v>10</v>
      </c>
      <c r="AG483">
        <f t="shared" si="177"/>
        <v>10</v>
      </c>
      <c r="AH483">
        <f t="shared" si="177"/>
        <v>10</v>
      </c>
      <c r="AI483">
        <f t="shared" si="177"/>
        <v>10</v>
      </c>
      <c r="AJ483">
        <f t="shared" si="177"/>
        <v>10</v>
      </c>
      <c r="AK483">
        <f t="shared" si="177"/>
        <v>10</v>
      </c>
      <c r="AL483">
        <f t="shared" si="177"/>
        <v>10</v>
      </c>
      <c r="AM483">
        <f t="shared" si="177"/>
        <v>10</v>
      </c>
      <c r="AN483">
        <f t="shared" si="177"/>
        <v>10</v>
      </c>
      <c r="AO483">
        <f t="shared" si="177"/>
        <v>10</v>
      </c>
      <c r="AP483">
        <f t="shared" si="177"/>
        <v>10</v>
      </c>
      <c r="AQ483">
        <f t="shared" si="177"/>
        <v>10</v>
      </c>
      <c r="AR483">
        <f t="shared" si="177"/>
        <v>10</v>
      </c>
      <c r="AS483">
        <f t="shared" si="177"/>
        <v>10</v>
      </c>
      <c r="AT483">
        <f t="shared" si="177"/>
        <v>10</v>
      </c>
      <c r="AU483">
        <f t="shared" si="177"/>
        <v>10</v>
      </c>
      <c r="AV483">
        <f t="shared" si="177"/>
        <v>10</v>
      </c>
      <c r="AW483">
        <f t="shared" si="177"/>
        <v>10</v>
      </c>
      <c r="AX483">
        <f t="shared" si="177"/>
        <v>10</v>
      </c>
      <c r="AY483">
        <f t="shared" si="177"/>
        <v>10</v>
      </c>
      <c r="AZ483">
        <f t="shared" si="177"/>
        <v>10</v>
      </c>
      <c r="BA483">
        <f t="shared" si="177"/>
        <v>10</v>
      </c>
      <c r="BB483">
        <f t="shared" si="177"/>
        <v>10</v>
      </c>
      <c r="BC483">
        <f t="shared" si="177"/>
        <v>10</v>
      </c>
      <c r="BD483">
        <f t="shared" si="177"/>
        <v>10</v>
      </c>
      <c r="BE483">
        <f t="shared" si="177"/>
        <v>10</v>
      </c>
      <c r="BF483">
        <f t="shared" si="177"/>
        <v>10</v>
      </c>
      <c r="BG483">
        <f t="shared" si="177"/>
        <v>10</v>
      </c>
      <c r="BH483">
        <f t="shared" si="177"/>
        <v>10</v>
      </c>
      <c r="BI483">
        <f t="shared" si="177"/>
        <v>10</v>
      </c>
      <c r="BJ483">
        <f t="shared" si="177"/>
        <v>10</v>
      </c>
      <c r="BK483">
        <f t="shared" si="177"/>
        <v>10</v>
      </c>
      <c r="BL483">
        <f t="shared" si="177"/>
        <v>10</v>
      </c>
      <c r="BM483">
        <f t="shared" si="177"/>
        <v>10</v>
      </c>
      <c r="BN483">
        <f t="shared" si="177"/>
        <v>10</v>
      </c>
      <c r="BO483">
        <f t="shared" si="177"/>
        <v>10</v>
      </c>
      <c r="BP483">
        <f t="shared" si="177"/>
        <v>10</v>
      </c>
      <c r="BQ483">
        <f t="shared" si="177"/>
        <v>10</v>
      </c>
      <c r="BR483" s="16"/>
    </row>
    <row r="484" spans="1:70">
      <c r="A484" s="317"/>
      <c r="B484" s="312" t="s">
        <v>20</v>
      </c>
      <c r="C484" s="313"/>
      <c r="D484" s="211">
        <f>+入力シート①!W$2</f>
        <v>0</v>
      </c>
      <c r="E484" s="208"/>
      <c r="F484" s="209"/>
      <c r="G484" s="209"/>
      <c r="H484" s="209"/>
      <c r="I484" s="209"/>
      <c r="J484" s="209"/>
      <c r="K484" s="210"/>
      <c r="M484" s="16"/>
      <c r="N484" s="191">
        <v>0</v>
      </c>
      <c r="O484" s="191">
        <v>0</v>
      </c>
      <c r="P484" s="191">
        <v>0</v>
      </c>
      <c r="Q484" s="191">
        <v>0</v>
      </c>
      <c r="R484" s="191">
        <v>0</v>
      </c>
      <c r="S484" s="191">
        <v>0</v>
      </c>
      <c r="T484" s="191">
        <v>0</v>
      </c>
      <c r="U484" s="17">
        <v>0</v>
      </c>
      <c r="V484" s="79">
        <v>0</v>
      </c>
      <c r="W484" s="79"/>
      <c r="X484" s="79"/>
      <c r="AA484" s="77">
        <v>3</v>
      </c>
      <c r="AB484" s="77">
        <v>12</v>
      </c>
      <c r="AC484">
        <v>24</v>
      </c>
      <c r="AH484">
        <v>19</v>
      </c>
      <c r="AJ484">
        <v>17</v>
      </c>
      <c r="AQ484">
        <v>2</v>
      </c>
      <c r="AS484">
        <v>16</v>
      </c>
      <c r="AW484">
        <v>5</v>
      </c>
      <c r="AZ484">
        <v>4</v>
      </c>
      <c r="BI484">
        <v>4</v>
      </c>
      <c r="BK484">
        <v>22</v>
      </c>
      <c r="BM484">
        <v>14</v>
      </c>
      <c r="BR484" s="16"/>
    </row>
    <row r="485" spans="1:70">
      <c r="A485" s="317"/>
      <c r="B485" s="312" t="s">
        <v>62</v>
      </c>
      <c r="C485" s="313"/>
      <c r="D485" s="198">
        <f>+入力シート①!W$3</f>
        <v>44</v>
      </c>
      <c r="E485" s="208"/>
      <c r="F485" s="209"/>
      <c r="G485" s="209"/>
      <c r="H485" s="209"/>
      <c r="I485" s="209"/>
      <c r="J485" s="209"/>
      <c r="K485" s="210"/>
      <c r="M485" s="16"/>
      <c r="N485" s="17">
        <v>44</v>
      </c>
      <c r="O485" s="17">
        <v>44</v>
      </c>
      <c r="P485" s="17">
        <v>44</v>
      </c>
      <c r="Q485" s="17">
        <v>44</v>
      </c>
      <c r="R485" s="17">
        <v>44</v>
      </c>
      <c r="S485" s="17">
        <v>44</v>
      </c>
      <c r="T485" s="17">
        <v>44</v>
      </c>
      <c r="U485" s="17">
        <v>44</v>
      </c>
      <c r="V485">
        <v>44</v>
      </c>
      <c r="W485">
        <v>44</v>
      </c>
      <c r="X485">
        <v>44</v>
      </c>
      <c r="Y485" s="17">
        <f>+$A$482</f>
        <v>44</v>
      </c>
      <c r="Z485" s="17">
        <f t="shared" ref="Z485:BQ485" si="178">+$A$482</f>
        <v>44</v>
      </c>
      <c r="AA485" s="77">
        <f t="shared" si="178"/>
        <v>44</v>
      </c>
      <c r="AB485" s="77">
        <f t="shared" si="178"/>
        <v>44</v>
      </c>
      <c r="AC485">
        <f t="shared" si="178"/>
        <v>44</v>
      </c>
      <c r="AD485">
        <f t="shared" si="178"/>
        <v>44</v>
      </c>
      <c r="AE485">
        <f t="shared" si="178"/>
        <v>44</v>
      </c>
      <c r="AF485">
        <f t="shared" si="178"/>
        <v>44</v>
      </c>
      <c r="AG485">
        <f t="shared" si="178"/>
        <v>44</v>
      </c>
      <c r="AH485">
        <f t="shared" si="178"/>
        <v>44</v>
      </c>
      <c r="AI485">
        <f t="shared" si="178"/>
        <v>44</v>
      </c>
      <c r="AJ485">
        <f t="shared" si="178"/>
        <v>44</v>
      </c>
      <c r="AK485">
        <f t="shared" si="178"/>
        <v>44</v>
      </c>
      <c r="AL485">
        <f t="shared" si="178"/>
        <v>44</v>
      </c>
      <c r="AM485">
        <f t="shared" si="178"/>
        <v>44</v>
      </c>
      <c r="AN485">
        <f t="shared" si="178"/>
        <v>44</v>
      </c>
      <c r="AO485">
        <f t="shared" si="178"/>
        <v>44</v>
      </c>
      <c r="AP485">
        <f t="shared" si="178"/>
        <v>44</v>
      </c>
      <c r="AQ485">
        <f t="shared" si="178"/>
        <v>44</v>
      </c>
      <c r="AR485">
        <f t="shared" si="178"/>
        <v>44</v>
      </c>
      <c r="AS485">
        <f t="shared" si="178"/>
        <v>44</v>
      </c>
      <c r="AT485">
        <f t="shared" si="178"/>
        <v>44</v>
      </c>
      <c r="AU485">
        <f t="shared" si="178"/>
        <v>44</v>
      </c>
      <c r="AV485">
        <f t="shared" si="178"/>
        <v>44</v>
      </c>
      <c r="AW485">
        <f t="shared" si="178"/>
        <v>44</v>
      </c>
      <c r="AX485">
        <f t="shared" si="178"/>
        <v>44</v>
      </c>
      <c r="AY485">
        <f t="shared" si="178"/>
        <v>44</v>
      </c>
      <c r="AZ485">
        <f t="shared" si="178"/>
        <v>44</v>
      </c>
      <c r="BA485">
        <f t="shared" si="178"/>
        <v>44</v>
      </c>
      <c r="BB485">
        <f t="shared" si="178"/>
        <v>44</v>
      </c>
      <c r="BC485">
        <f t="shared" si="178"/>
        <v>44</v>
      </c>
      <c r="BD485">
        <f t="shared" si="178"/>
        <v>44</v>
      </c>
      <c r="BE485">
        <f t="shared" si="178"/>
        <v>44</v>
      </c>
      <c r="BF485">
        <f t="shared" si="178"/>
        <v>44</v>
      </c>
      <c r="BG485">
        <f t="shared" si="178"/>
        <v>44</v>
      </c>
      <c r="BH485">
        <f t="shared" si="178"/>
        <v>44</v>
      </c>
      <c r="BI485">
        <f t="shared" si="178"/>
        <v>44</v>
      </c>
      <c r="BJ485">
        <f t="shared" si="178"/>
        <v>44</v>
      </c>
      <c r="BK485">
        <f t="shared" si="178"/>
        <v>44</v>
      </c>
      <c r="BL485">
        <f t="shared" si="178"/>
        <v>44</v>
      </c>
      <c r="BM485">
        <f t="shared" si="178"/>
        <v>44</v>
      </c>
      <c r="BN485">
        <f t="shared" si="178"/>
        <v>44</v>
      </c>
      <c r="BO485">
        <f t="shared" si="178"/>
        <v>44</v>
      </c>
      <c r="BP485">
        <f t="shared" si="178"/>
        <v>44</v>
      </c>
      <c r="BQ485">
        <f t="shared" si="178"/>
        <v>44</v>
      </c>
      <c r="BR485" s="16"/>
    </row>
    <row r="486" spans="1:70" ht="16.5" thickBot="1">
      <c r="A486" s="317"/>
      <c r="B486" s="312" t="s">
        <v>21</v>
      </c>
      <c r="C486" s="313"/>
      <c r="D486" s="212">
        <f>+入力シート①!W$4</f>
        <v>0</v>
      </c>
      <c r="E486" s="213"/>
      <c r="F486" s="214"/>
      <c r="G486" s="214"/>
      <c r="H486" s="214"/>
      <c r="I486" s="214"/>
      <c r="J486" s="214"/>
      <c r="K486" s="215"/>
      <c r="M486" s="16"/>
      <c r="N486" s="166">
        <v>0</v>
      </c>
      <c r="O486" s="166">
        <v>0</v>
      </c>
      <c r="P486" s="166">
        <v>0</v>
      </c>
      <c r="Q486" s="166">
        <v>0</v>
      </c>
      <c r="R486" s="166">
        <v>0</v>
      </c>
      <c r="S486" s="166">
        <v>0</v>
      </c>
      <c r="T486" s="166">
        <v>0</v>
      </c>
      <c r="U486" s="17">
        <v>0</v>
      </c>
      <c r="V486" s="84">
        <v>0</v>
      </c>
      <c r="W486" s="84"/>
      <c r="X486" s="84"/>
      <c r="BR486" s="16"/>
    </row>
    <row r="487" spans="1:70">
      <c r="A487" s="317"/>
      <c r="B487" s="314" t="s">
        <v>22</v>
      </c>
      <c r="C487" s="216">
        <v>0</v>
      </c>
      <c r="D487" s="198">
        <f>+入力シート①!W$5</f>
        <v>0</v>
      </c>
      <c r="E487" s="198">
        <f>+COUNT($M487:$BR487)</f>
        <v>22</v>
      </c>
      <c r="F487" s="201">
        <f>+AVERAGE($M487:$BR487)</f>
        <v>15.427727272727275</v>
      </c>
      <c r="G487" s="201">
        <f>+STDEV($M487:$BR487)</f>
        <v>13.16107027483786</v>
      </c>
      <c r="H487" s="201">
        <f>+MAX($M487:$BR487)</f>
        <v>27.3</v>
      </c>
      <c r="I487" s="201">
        <f>+MIN($M487:$BR487)</f>
        <v>0</v>
      </c>
      <c r="J487" s="201">
        <f>+D487-F487</f>
        <v>-15.427727272727275</v>
      </c>
      <c r="K487" s="201">
        <f>+J487/G487</f>
        <v>-1.1722243670579702</v>
      </c>
      <c r="M487" s="16"/>
      <c r="N487" s="17">
        <v>0</v>
      </c>
      <c r="O487" s="17">
        <v>0</v>
      </c>
      <c r="P487" s="17">
        <v>0</v>
      </c>
      <c r="Q487" s="17">
        <v>0</v>
      </c>
      <c r="R487" s="17">
        <v>0</v>
      </c>
      <c r="S487" s="17">
        <v>0</v>
      </c>
      <c r="T487" s="17">
        <v>0</v>
      </c>
      <c r="U487" s="17">
        <v>0</v>
      </c>
      <c r="V487">
        <v>0</v>
      </c>
      <c r="AA487" s="77">
        <v>27</v>
      </c>
      <c r="AB487" s="77">
        <v>26.9</v>
      </c>
      <c r="AC487">
        <v>25.1</v>
      </c>
      <c r="AH487">
        <v>27</v>
      </c>
      <c r="AJ487">
        <v>25.71</v>
      </c>
      <c r="AP487">
        <v>26.8</v>
      </c>
      <c r="AQ487">
        <v>27.1</v>
      </c>
      <c r="AS487">
        <v>25.5</v>
      </c>
      <c r="AW487">
        <v>24.8</v>
      </c>
      <c r="AZ487">
        <v>27.3</v>
      </c>
      <c r="BI487">
        <v>26.6</v>
      </c>
      <c r="BK487">
        <v>24.4</v>
      </c>
      <c r="BM487">
        <v>25.2</v>
      </c>
      <c r="BR487" s="16"/>
    </row>
    <row r="488" spans="1:70">
      <c r="A488" s="317"/>
      <c r="B488" s="314"/>
      <c r="C488" s="216">
        <v>10</v>
      </c>
      <c r="D488" s="198">
        <f>+入力シート①!W$6</f>
        <v>0</v>
      </c>
      <c r="E488" s="198">
        <f t="shared" ref="E488:E502" si="179">+COUNT($M488:$BR488)</f>
        <v>21</v>
      </c>
      <c r="F488" s="201">
        <f t="shared" ref="F488:F502" si="180">+AVERAGE($M488:$BR488)</f>
        <v>14.730476190476192</v>
      </c>
      <c r="G488" s="201">
        <f t="shared" ref="G488:G502" si="181">+STDEV($M488:$BR488)</f>
        <v>13.095637241536002</v>
      </c>
      <c r="H488" s="201">
        <f t="shared" ref="H488:H502" si="182">+MAX($M488:$BR488)</f>
        <v>27</v>
      </c>
      <c r="I488" s="201">
        <f t="shared" ref="I488:I502" si="183">+MIN($M488:$BR488)</f>
        <v>0</v>
      </c>
      <c r="J488" s="201">
        <f t="shared" ref="J488:J499" si="184">+D488-F488</f>
        <v>-14.730476190476192</v>
      </c>
      <c r="K488" s="201">
        <f t="shared" ref="K488:K499" si="185">+J488/G488</f>
        <v>-1.1248384419014679</v>
      </c>
      <c r="M488" s="16"/>
      <c r="N488" s="17">
        <v>0</v>
      </c>
      <c r="O488" s="17">
        <v>0</v>
      </c>
      <c r="P488" s="17">
        <v>0</v>
      </c>
      <c r="Q488" s="17">
        <v>0</v>
      </c>
      <c r="R488" s="17">
        <v>0</v>
      </c>
      <c r="S488" s="17">
        <v>0</v>
      </c>
      <c r="T488" s="17">
        <v>0</v>
      </c>
      <c r="U488" s="17">
        <v>0</v>
      </c>
      <c r="V488">
        <v>0</v>
      </c>
      <c r="AA488" s="77">
        <v>26.91</v>
      </c>
      <c r="AB488" s="77">
        <v>26.96</v>
      </c>
      <c r="AC488">
        <v>25.03</v>
      </c>
      <c r="AH488">
        <v>26.75</v>
      </c>
      <c r="AJ488">
        <v>25.45</v>
      </c>
      <c r="AQ488">
        <v>24.99</v>
      </c>
      <c r="AS488">
        <v>24.4</v>
      </c>
      <c r="AW488">
        <v>24.77</v>
      </c>
      <c r="AZ488">
        <v>27</v>
      </c>
      <c r="BI488">
        <v>26.9</v>
      </c>
      <c r="BK488">
        <v>24.44</v>
      </c>
      <c r="BM488">
        <v>25.74</v>
      </c>
      <c r="BR488" s="16"/>
    </row>
    <row r="489" spans="1:70">
      <c r="A489" s="317"/>
      <c r="B489" s="314"/>
      <c r="C489" s="216">
        <v>20</v>
      </c>
      <c r="D489" s="198">
        <f>+入力シート①!W$7</f>
        <v>0</v>
      </c>
      <c r="E489" s="198">
        <f t="shared" si="179"/>
        <v>21</v>
      </c>
      <c r="F489" s="201">
        <f t="shared" si="180"/>
        <v>14.673809523809522</v>
      </c>
      <c r="G489" s="201">
        <f t="shared" si="181"/>
        <v>13.052474660458254</v>
      </c>
      <c r="H489" s="201">
        <f t="shared" si="182"/>
        <v>27</v>
      </c>
      <c r="I489" s="201">
        <f t="shared" si="183"/>
        <v>0</v>
      </c>
      <c r="J489" s="201">
        <f t="shared" si="184"/>
        <v>-14.673809523809522</v>
      </c>
      <c r="K489" s="201">
        <f t="shared" si="185"/>
        <v>-1.1242166643129377</v>
      </c>
      <c r="M489" s="16"/>
      <c r="N489" s="17">
        <v>0</v>
      </c>
      <c r="O489" s="17">
        <v>0</v>
      </c>
      <c r="P489" s="17">
        <v>0</v>
      </c>
      <c r="Q489" s="17">
        <v>0</v>
      </c>
      <c r="R489" s="17">
        <v>0</v>
      </c>
      <c r="S489" s="17">
        <v>0</v>
      </c>
      <c r="T489" s="17">
        <v>0</v>
      </c>
      <c r="U489" s="17">
        <v>0</v>
      </c>
      <c r="V489">
        <v>0</v>
      </c>
      <c r="AA489" s="77">
        <v>26.66</v>
      </c>
      <c r="AB489" s="77">
        <v>26.96</v>
      </c>
      <c r="AC489">
        <v>25.01</v>
      </c>
      <c r="AH489">
        <v>26.96</v>
      </c>
      <c r="AJ489">
        <v>25.42</v>
      </c>
      <c r="AQ489">
        <v>24.94</v>
      </c>
      <c r="AS489">
        <v>24.41</v>
      </c>
      <c r="AW489">
        <v>24.72</v>
      </c>
      <c r="AZ489">
        <v>27</v>
      </c>
      <c r="BI489">
        <v>26.9</v>
      </c>
      <c r="BK489">
        <v>23.45</v>
      </c>
      <c r="BM489">
        <v>25.72</v>
      </c>
      <c r="BR489" s="16"/>
    </row>
    <row r="490" spans="1:70">
      <c r="A490" s="317"/>
      <c r="B490" s="314"/>
      <c r="C490" s="216">
        <v>30</v>
      </c>
      <c r="D490" s="198">
        <f>+入力シート①!W$8</f>
        <v>0</v>
      </c>
      <c r="E490" s="198">
        <f t="shared" si="179"/>
        <v>21</v>
      </c>
      <c r="F490" s="201">
        <f t="shared" si="180"/>
        <v>14.633809523809527</v>
      </c>
      <c r="G490" s="201">
        <f t="shared" si="181"/>
        <v>13.020580815075212</v>
      </c>
      <c r="H490" s="201">
        <f t="shared" si="182"/>
        <v>27.09</v>
      </c>
      <c r="I490" s="201">
        <f t="shared" si="183"/>
        <v>0</v>
      </c>
      <c r="J490" s="201">
        <f t="shared" si="184"/>
        <v>-14.633809523809527</v>
      </c>
      <c r="K490" s="201">
        <f t="shared" si="185"/>
        <v>-1.1238983676416738</v>
      </c>
      <c r="M490" s="16"/>
      <c r="N490" s="17">
        <v>0</v>
      </c>
      <c r="O490" s="17">
        <v>0</v>
      </c>
      <c r="P490" s="17">
        <v>0</v>
      </c>
      <c r="Q490" s="17">
        <v>0</v>
      </c>
      <c r="R490" s="17">
        <v>0</v>
      </c>
      <c r="S490" s="17">
        <v>0</v>
      </c>
      <c r="T490" s="17">
        <v>0</v>
      </c>
      <c r="U490" s="17">
        <v>0</v>
      </c>
      <c r="V490">
        <v>0</v>
      </c>
      <c r="AA490" s="77">
        <v>26.62</v>
      </c>
      <c r="AB490" s="77">
        <v>26.96</v>
      </c>
      <c r="AC490">
        <v>24.98</v>
      </c>
      <c r="AH490">
        <v>27.09</v>
      </c>
      <c r="AJ490">
        <v>25.43</v>
      </c>
      <c r="AQ490">
        <v>24.65</v>
      </c>
      <c r="AS490">
        <v>24.4</v>
      </c>
      <c r="AW490">
        <v>24.3</v>
      </c>
      <c r="AZ490">
        <v>26.89</v>
      </c>
      <c r="BI490">
        <v>26.91</v>
      </c>
      <c r="BK490">
        <v>23.38</v>
      </c>
      <c r="BM490">
        <v>25.7</v>
      </c>
      <c r="BR490" s="16"/>
    </row>
    <row r="491" spans="1:70">
      <c r="A491" s="317"/>
      <c r="B491" s="314"/>
      <c r="C491" s="216">
        <v>50</v>
      </c>
      <c r="D491" s="198">
        <f>+入力シート①!W$9</f>
        <v>0</v>
      </c>
      <c r="E491" s="198">
        <f t="shared" si="179"/>
        <v>21</v>
      </c>
      <c r="F491" s="201">
        <f t="shared" si="180"/>
        <v>14.5152380952381</v>
      </c>
      <c r="G491" s="201">
        <f t="shared" si="181"/>
        <v>12.930397371715845</v>
      </c>
      <c r="H491" s="201">
        <f t="shared" si="182"/>
        <v>27.14</v>
      </c>
      <c r="I491" s="201">
        <f t="shared" si="183"/>
        <v>0</v>
      </c>
      <c r="J491" s="201">
        <f t="shared" si="184"/>
        <v>-14.5152380952381</v>
      </c>
      <c r="K491" s="201">
        <f t="shared" si="185"/>
        <v>-1.1225670548214521</v>
      </c>
      <c r="M491" s="16"/>
      <c r="N491" s="17">
        <v>0</v>
      </c>
      <c r="O491" s="17">
        <v>0</v>
      </c>
      <c r="P491" s="17">
        <v>0</v>
      </c>
      <c r="Q491" s="17">
        <v>0</v>
      </c>
      <c r="R491" s="17">
        <v>0</v>
      </c>
      <c r="S491" s="17">
        <v>0</v>
      </c>
      <c r="T491" s="17">
        <v>0</v>
      </c>
      <c r="U491" s="17">
        <v>0</v>
      </c>
      <c r="V491">
        <v>0</v>
      </c>
      <c r="AA491" s="77">
        <v>26.53</v>
      </c>
      <c r="AB491" s="77">
        <v>26.95</v>
      </c>
      <c r="AC491">
        <v>24.83</v>
      </c>
      <c r="AH491">
        <v>27.14</v>
      </c>
      <c r="AJ491">
        <v>25.49</v>
      </c>
      <c r="AQ491">
        <v>23.36</v>
      </c>
      <c r="AS491">
        <v>24.42</v>
      </c>
      <c r="AW491">
        <v>23.61</v>
      </c>
      <c r="AZ491">
        <v>26.87</v>
      </c>
      <c r="BI491">
        <v>26.91</v>
      </c>
      <c r="BK491">
        <v>23.03</v>
      </c>
      <c r="BM491">
        <v>25.68</v>
      </c>
      <c r="BR491" s="16"/>
    </row>
    <row r="492" spans="1:70">
      <c r="A492" s="317"/>
      <c r="B492" s="314"/>
      <c r="C492" s="216">
        <v>75</v>
      </c>
      <c r="D492" s="198">
        <f>+入力シート①!W$10</f>
        <v>0</v>
      </c>
      <c r="E492" s="198">
        <f t="shared" si="179"/>
        <v>21</v>
      </c>
      <c r="F492" s="201">
        <f t="shared" si="180"/>
        <v>13.586666666666666</v>
      </c>
      <c r="G492" s="201">
        <f t="shared" si="181"/>
        <v>12.151008325786519</v>
      </c>
      <c r="H492" s="201">
        <f t="shared" si="182"/>
        <v>26.86</v>
      </c>
      <c r="I492" s="201">
        <f t="shared" si="183"/>
        <v>0</v>
      </c>
      <c r="J492" s="201">
        <f t="shared" si="184"/>
        <v>-13.586666666666666</v>
      </c>
      <c r="K492" s="201">
        <f t="shared" si="185"/>
        <v>-1.1181513749631324</v>
      </c>
      <c r="M492" s="16"/>
      <c r="N492" s="17">
        <v>0</v>
      </c>
      <c r="O492" s="17">
        <v>0</v>
      </c>
      <c r="P492" s="17">
        <v>0</v>
      </c>
      <c r="Q492" s="17">
        <v>0</v>
      </c>
      <c r="R492" s="17">
        <v>0</v>
      </c>
      <c r="S492" s="17">
        <v>0</v>
      </c>
      <c r="T492" s="17">
        <v>0</v>
      </c>
      <c r="U492" s="17">
        <v>0</v>
      </c>
      <c r="V492">
        <v>0</v>
      </c>
      <c r="AA492" s="77">
        <v>23.08</v>
      </c>
      <c r="AB492" s="77">
        <v>26.86</v>
      </c>
      <c r="AC492">
        <v>24.14</v>
      </c>
      <c r="AH492">
        <v>25.61</v>
      </c>
      <c r="AJ492">
        <v>25.5</v>
      </c>
      <c r="AQ492">
        <v>21.06</v>
      </c>
      <c r="AS492">
        <v>22.25</v>
      </c>
      <c r="AW492">
        <v>21.69</v>
      </c>
      <c r="AZ492">
        <v>25.47</v>
      </c>
      <c r="BI492">
        <v>23</v>
      </c>
      <c r="BK492">
        <v>20.97</v>
      </c>
      <c r="BM492">
        <v>25.69</v>
      </c>
      <c r="BR492" s="16"/>
    </row>
    <row r="493" spans="1:70">
      <c r="A493" s="317"/>
      <c r="B493" s="314"/>
      <c r="C493" s="216">
        <v>100</v>
      </c>
      <c r="D493" s="198">
        <f>+入力シート①!W$11</f>
        <v>0</v>
      </c>
      <c r="E493" s="198">
        <f t="shared" si="179"/>
        <v>21</v>
      </c>
      <c r="F493" s="201">
        <f t="shared" si="180"/>
        <v>12.451904761904762</v>
      </c>
      <c r="G493" s="201">
        <f t="shared" si="181"/>
        <v>11.276942235840185</v>
      </c>
      <c r="H493" s="201">
        <f t="shared" si="182"/>
        <v>25.67</v>
      </c>
      <c r="I493" s="201">
        <f t="shared" si="183"/>
        <v>0</v>
      </c>
      <c r="J493" s="201">
        <f t="shared" si="184"/>
        <v>-12.451904761904762</v>
      </c>
      <c r="K493" s="201">
        <f t="shared" si="185"/>
        <v>-1.104191588596626</v>
      </c>
      <c r="M493" s="16"/>
      <c r="N493" s="17">
        <v>0</v>
      </c>
      <c r="O493" s="17">
        <v>0</v>
      </c>
      <c r="P493" s="17">
        <v>0</v>
      </c>
      <c r="Q493" s="17">
        <v>0</v>
      </c>
      <c r="R493" s="17">
        <v>0</v>
      </c>
      <c r="S493" s="17">
        <v>0</v>
      </c>
      <c r="T493" s="17">
        <v>0</v>
      </c>
      <c r="U493" s="17">
        <v>0</v>
      </c>
      <c r="V493">
        <v>0</v>
      </c>
      <c r="AA493" s="77">
        <v>21.41</v>
      </c>
      <c r="AB493" s="77">
        <v>24.03</v>
      </c>
      <c r="AC493">
        <v>23.4</v>
      </c>
      <c r="AH493">
        <v>23.49</v>
      </c>
      <c r="AJ493">
        <v>25.67</v>
      </c>
      <c r="AQ493">
        <v>16.37</v>
      </c>
      <c r="AS493">
        <v>20.79</v>
      </c>
      <c r="AW493">
        <v>20.350000000000001</v>
      </c>
      <c r="AZ493">
        <v>23.65</v>
      </c>
      <c r="BI493">
        <v>20.91</v>
      </c>
      <c r="BK493">
        <v>16.43</v>
      </c>
      <c r="BM493">
        <v>24.99</v>
      </c>
      <c r="BR493" s="16"/>
    </row>
    <row r="494" spans="1:70">
      <c r="A494" s="317"/>
      <c r="B494" s="314"/>
      <c r="C494" s="216">
        <v>150</v>
      </c>
      <c r="D494" s="198">
        <f>+入力シート①!W$12</f>
        <v>0</v>
      </c>
      <c r="E494" s="198">
        <f t="shared" si="179"/>
        <v>21</v>
      </c>
      <c r="F494" s="201">
        <f t="shared" si="180"/>
        <v>10.720476190476191</v>
      </c>
      <c r="G494" s="201">
        <f t="shared" si="181"/>
        <v>9.7679130197757562</v>
      </c>
      <c r="H494" s="201">
        <f t="shared" si="182"/>
        <v>22.36</v>
      </c>
      <c r="I494" s="201">
        <f t="shared" si="183"/>
        <v>0</v>
      </c>
      <c r="J494" s="201">
        <f t="shared" si="184"/>
        <v>-10.720476190476191</v>
      </c>
      <c r="K494" s="201">
        <f t="shared" si="185"/>
        <v>-1.0975196204933346</v>
      </c>
      <c r="M494" s="16"/>
      <c r="N494" s="17">
        <v>0</v>
      </c>
      <c r="O494" s="17">
        <v>0</v>
      </c>
      <c r="P494" s="17">
        <v>0</v>
      </c>
      <c r="Q494" s="17">
        <v>0</v>
      </c>
      <c r="R494" s="17">
        <v>0</v>
      </c>
      <c r="S494" s="17">
        <v>0</v>
      </c>
      <c r="T494" s="17">
        <v>0</v>
      </c>
      <c r="U494" s="17">
        <v>0</v>
      </c>
      <c r="V494">
        <v>0</v>
      </c>
      <c r="AA494" s="77">
        <v>19.59</v>
      </c>
      <c r="AB494" s="77">
        <v>21.26</v>
      </c>
      <c r="AC494">
        <v>22.36</v>
      </c>
      <c r="AH494">
        <v>20.23</v>
      </c>
      <c r="AJ494">
        <v>22.3</v>
      </c>
      <c r="AQ494">
        <v>13.59</v>
      </c>
      <c r="AS494">
        <v>18.920000000000002</v>
      </c>
      <c r="AW494">
        <v>18.170000000000002</v>
      </c>
      <c r="AZ494">
        <v>19.41</v>
      </c>
      <c r="BI494">
        <v>16.96</v>
      </c>
      <c r="BK494">
        <v>13.06</v>
      </c>
      <c r="BM494">
        <v>19.28</v>
      </c>
      <c r="BR494" s="16"/>
    </row>
    <row r="495" spans="1:70">
      <c r="A495" s="317"/>
      <c r="B495" s="314"/>
      <c r="C495" s="216">
        <v>200</v>
      </c>
      <c r="D495" s="198">
        <f>+入力シート①!W$13</f>
        <v>0</v>
      </c>
      <c r="E495" s="198">
        <f t="shared" si="179"/>
        <v>21</v>
      </c>
      <c r="F495" s="201">
        <f t="shared" si="180"/>
        <v>9.5409523809523815</v>
      </c>
      <c r="G495" s="201">
        <f t="shared" si="181"/>
        <v>8.779317686905916</v>
      </c>
      <c r="H495" s="201">
        <f t="shared" si="182"/>
        <v>20.16</v>
      </c>
      <c r="I495" s="201">
        <f t="shared" si="183"/>
        <v>0</v>
      </c>
      <c r="J495" s="201">
        <f t="shared" si="184"/>
        <v>-9.5409523809523815</v>
      </c>
      <c r="K495" s="201">
        <f t="shared" si="185"/>
        <v>-1.0867532900856771</v>
      </c>
      <c r="M495" s="16"/>
      <c r="N495" s="17">
        <v>0</v>
      </c>
      <c r="O495" s="17">
        <v>0</v>
      </c>
      <c r="P495" s="17">
        <v>0</v>
      </c>
      <c r="Q495" s="17">
        <v>0</v>
      </c>
      <c r="R495" s="17">
        <v>0</v>
      </c>
      <c r="S495" s="17">
        <v>0</v>
      </c>
      <c r="T495" s="17">
        <v>0</v>
      </c>
      <c r="U495" s="17">
        <v>0</v>
      </c>
      <c r="V495">
        <v>0</v>
      </c>
      <c r="AA495" s="77">
        <v>17.84</v>
      </c>
      <c r="AB495" s="77">
        <v>20</v>
      </c>
      <c r="AC495">
        <v>20.16</v>
      </c>
      <c r="AH495">
        <v>18.03</v>
      </c>
      <c r="AJ495">
        <v>19.54</v>
      </c>
      <c r="AQ495">
        <v>11.07</v>
      </c>
      <c r="AS495">
        <v>17.84</v>
      </c>
      <c r="AW495">
        <v>15.27</v>
      </c>
      <c r="AZ495">
        <v>17.66</v>
      </c>
      <c r="BI495">
        <v>15.77</v>
      </c>
      <c r="BK495">
        <v>10.62</v>
      </c>
      <c r="BM495">
        <v>16.559999999999999</v>
      </c>
      <c r="BR495" s="16"/>
    </row>
    <row r="496" spans="1:70">
      <c r="A496" s="317"/>
      <c r="B496" s="314"/>
      <c r="C496" s="216">
        <v>300</v>
      </c>
      <c r="D496" s="198">
        <f>+入力シート①!W$14</f>
        <v>0</v>
      </c>
      <c r="E496" s="198">
        <f t="shared" si="179"/>
        <v>14</v>
      </c>
      <c r="F496" s="201">
        <f t="shared" si="180"/>
        <v>5.8257142857142856</v>
      </c>
      <c r="G496" s="201">
        <f t="shared" si="181"/>
        <v>8.1596179343866844</v>
      </c>
      <c r="H496" s="201">
        <f t="shared" si="182"/>
        <v>18.059999999999999</v>
      </c>
      <c r="I496" s="201">
        <f t="shared" si="183"/>
        <v>0</v>
      </c>
      <c r="J496" s="201">
        <f t="shared" si="184"/>
        <v>-5.8257142857142856</v>
      </c>
      <c r="K496" s="201">
        <f t="shared" si="185"/>
        <v>-0.71396900351954706</v>
      </c>
      <c r="M496" s="16"/>
      <c r="N496" s="17">
        <v>0</v>
      </c>
      <c r="O496" s="17">
        <v>0</v>
      </c>
      <c r="P496" s="17">
        <v>0</v>
      </c>
      <c r="Q496" s="17">
        <v>0</v>
      </c>
      <c r="R496" s="17">
        <v>0</v>
      </c>
      <c r="S496" s="17">
        <v>0</v>
      </c>
      <c r="T496" s="17">
        <v>0</v>
      </c>
      <c r="U496" s="17">
        <v>0</v>
      </c>
      <c r="V496">
        <v>0</v>
      </c>
      <c r="AA496" s="77">
        <v>14.47</v>
      </c>
      <c r="AB496" s="77">
        <v>17.36</v>
      </c>
      <c r="AC496">
        <v>18.059999999999999</v>
      </c>
      <c r="AH496">
        <v>14.77</v>
      </c>
      <c r="AJ496">
        <v>16.899999999999999</v>
      </c>
      <c r="BR496" s="16"/>
    </row>
    <row r="497" spans="1:70">
      <c r="A497" s="317"/>
      <c r="B497" s="314"/>
      <c r="C497" s="216">
        <v>400</v>
      </c>
      <c r="D497" s="198">
        <f>+入力シート①!W$15</f>
        <v>0</v>
      </c>
      <c r="E497" s="198">
        <f t="shared" si="179"/>
        <v>14</v>
      </c>
      <c r="F497" s="201">
        <f t="shared" si="180"/>
        <v>4.8364285714285717</v>
      </c>
      <c r="G497" s="201">
        <f t="shared" si="181"/>
        <v>6.7993535972663857</v>
      </c>
      <c r="H497" s="201">
        <f t="shared" si="182"/>
        <v>15.42</v>
      </c>
      <c r="I497" s="201">
        <f t="shared" si="183"/>
        <v>0</v>
      </c>
      <c r="J497" s="201">
        <f t="shared" si="184"/>
        <v>-4.8364285714285717</v>
      </c>
      <c r="K497" s="201">
        <f t="shared" si="185"/>
        <v>-0.71130711210151076</v>
      </c>
      <c r="M497" s="16"/>
      <c r="N497" s="17">
        <v>0</v>
      </c>
      <c r="O497" s="17">
        <v>0</v>
      </c>
      <c r="P497" s="17">
        <v>0</v>
      </c>
      <c r="Q497" s="17">
        <v>0</v>
      </c>
      <c r="R497" s="17">
        <v>0</v>
      </c>
      <c r="S497" s="17">
        <v>0</v>
      </c>
      <c r="T497" s="17">
        <v>0</v>
      </c>
      <c r="U497" s="17">
        <v>0</v>
      </c>
      <c r="V497">
        <v>0</v>
      </c>
      <c r="AA497" s="77">
        <v>12.82</v>
      </c>
      <c r="AB497" s="77">
        <v>14.33</v>
      </c>
      <c r="AC497">
        <v>15.42</v>
      </c>
      <c r="AH497">
        <v>10.99</v>
      </c>
      <c r="AJ497">
        <v>14.15</v>
      </c>
      <c r="BR497" s="16"/>
    </row>
    <row r="498" spans="1:70">
      <c r="A498" s="317"/>
      <c r="B498" s="314"/>
      <c r="C498" s="216">
        <v>500</v>
      </c>
      <c r="D498" s="198">
        <f>+入力シート①!W$16</f>
        <v>0</v>
      </c>
      <c r="E498" s="198">
        <f t="shared" si="179"/>
        <v>11</v>
      </c>
      <c r="F498" s="201">
        <f t="shared" si="180"/>
        <v>2.1063636363636364</v>
      </c>
      <c r="G498" s="201">
        <f t="shared" si="181"/>
        <v>4.7242401986505147</v>
      </c>
      <c r="H498" s="201">
        <f t="shared" si="182"/>
        <v>12.92</v>
      </c>
      <c r="I498" s="201">
        <f t="shared" si="183"/>
        <v>0</v>
      </c>
      <c r="J498" s="201">
        <f t="shared" si="184"/>
        <v>-2.1063636363636364</v>
      </c>
      <c r="K498" s="201">
        <f t="shared" si="185"/>
        <v>-0.44586294256700199</v>
      </c>
      <c r="M498" s="16"/>
      <c r="N498" s="17">
        <v>0</v>
      </c>
      <c r="O498" s="17">
        <v>0</v>
      </c>
      <c r="P498" s="17">
        <v>0</v>
      </c>
      <c r="Q498" s="17">
        <v>0</v>
      </c>
      <c r="R498" s="17">
        <v>0</v>
      </c>
      <c r="S498" s="17">
        <v>0</v>
      </c>
      <c r="T498" s="17">
        <v>0</v>
      </c>
      <c r="U498" s="17">
        <v>0</v>
      </c>
      <c r="V498">
        <v>0</v>
      </c>
      <c r="AA498" s="77">
        <v>10.25</v>
      </c>
      <c r="AC498">
        <v>12.92</v>
      </c>
      <c r="BR498" s="16"/>
    </row>
    <row r="499" spans="1:70">
      <c r="A499" s="317"/>
      <c r="B499" s="314"/>
      <c r="C499" s="216">
        <v>600</v>
      </c>
      <c r="D499" s="198">
        <f>+入力シート①!W$17</f>
        <v>0</v>
      </c>
      <c r="E499" s="198">
        <f t="shared" si="179"/>
        <v>9</v>
      </c>
      <c r="F499" s="201">
        <f t="shared" si="180"/>
        <v>0</v>
      </c>
      <c r="G499" s="201">
        <f t="shared" si="181"/>
        <v>0</v>
      </c>
      <c r="H499" s="201">
        <f t="shared" si="182"/>
        <v>0</v>
      </c>
      <c r="I499" s="201">
        <f t="shared" si="183"/>
        <v>0</v>
      </c>
      <c r="J499" s="201">
        <f t="shared" si="184"/>
        <v>0</v>
      </c>
      <c r="K499" s="201" t="e">
        <f t="shared" si="185"/>
        <v>#DIV/0!</v>
      </c>
      <c r="M499" s="16"/>
      <c r="N499" s="17">
        <v>0</v>
      </c>
      <c r="O499" s="17">
        <v>0</v>
      </c>
      <c r="P499" s="17">
        <v>0</v>
      </c>
      <c r="Q499" s="17">
        <v>0</v>
      </c>
      <c r="R499" s="17">
        <v>0</v>
      </c>
      <c r="S499" s="17">
        <v>0</v>
      </c>
      <c r="T499" s="17">
        <v>0</v>
      </c>
      <c r="U499" s="17">
        <v>0</v>
      </c>
      <c r="V499">
        <v>0</v>
      </c>
      <c r="BR499" s="16"/>
    </row>
    <row r="500" spans="1:70">
      <c r="A500" s="317"/>
      <c r="B500" s="217"/>
      <c r="C500" s="217"/>
      <c r="D500" s="218"/>
      <c r="E500" s="218"/>
      <c r="F500" s="219"/>
      <c r="G500" s="219"/>
      <c r="H500" s="219"/>
      <c r="I500" s="219"/>
      <c r="J500" s="219"/>
      <c r="K500" s="219"/>
      <c r="L500" s="18"/>
      <c r="M500" s="16"/>
      <c r="V500" s="18"/>
      <c r="W500" s="18"/>
      <c r="X500" s="18"/>
      <c r="AC500" s="18"/>
      <c r="AD500" s="18"/>
      <c r="AE500" s="18"/>
      <c r="AF500" s="18"/>
      <c r="AG500" s="18"/>
      <c r="AH500" s="18"/>
      <c r="AI500" s="18"/>
      <c r="AJ500" s="18"/>
      <c r="AK500" s="18"/>
      <c r="AL500" s="18"/>
      <c r="AM500" s="18"/>
      <c r="AN500" s="18"/>
      <c r="AO500" s="18"/>
      <c r="AP500" s="18"/>
      <c r="AQ500" s="18"/>
      <c r="AR500" s="18"/>
      <c r="AS500" s="18"/>
      <c r="AT500" s="18"/>
      <c r="AU500" s="18"/>
      <c r="AV500" s="18"/>
      <c r="AW500" s="18"/>
      <c r="AX500" s="18"/>
      <c r="AY500" s="18"/>
      <c r="AZ500" s="18"/>
      <c r="BA500" s="18"/>
      <c r="BB500" s="18"/>
      <c r="BC500" s="18"/>
      <c r="BD500" s="18"/>
      <c r="BE500" s="18"/>
      <c r="BF500" s="18"/>
      <c r="BG500" s="18"/>
      <c r="BH500" s="18"/>
      <c r="BI500" s="18"/>
      <c r="BJ500" s="18"/>
      <c r="BK500" s="18"/>
      <c r="BL500" s="18"/>
      <c r="BM500" s="18"/>
      <c r="BN500" s="18"/>
      <c r="BO500" s="18"/>
      <c r="BP500" s="18"/>
      <c r="BQ500" s="18"/>
      <c r="BR500" s="16"/>
    </row>
    <row r="501" spans="1:70">
      <c r="A501" s="317"/>
      <c r="B501" s="315" t="s">
        <v>25</v>
      </c>
      <c r="C501" s="220" t="s">
        <v>23</v>
      </c>
      <c r="D501" s="198">
        <f>+入力シート①!W$19</f>
        <v>0</v>
      </c>
      <c r="E501" s="198">
        <f t="shared" si="179"/>
        <v>20</v>
      </c>
      <c r="F501" s="201">
        <f t="shared" si="180"/>
        <v>103.75</v>
      </c>
      <c r="G501" s="201">
        <f t="shared" si="181"/>
        <v>132.94354757604921</v>
      </c>
      <c r="H501" s="201">
        <f t="shared" si="182"/>
        <v>318</v>
      </c>
      <c r="I501" s="201">
        <f t="shared" si="183"/>
        <v>0</v>
      </c>
      <c r="J501" s="201">
        <f>+D501-F501</f>
        <v>-103.75</v>
      </c>
      <c r="K501" s="201">
        <f>+J501/G501</f>
        <v>-0.78040643484897754</v>
      </c>
      <c r="M501" s="16"/>
      <c r="N501" s="17">
        <v>0</v>
      </c>
      <c r="O501" s="17">
        <v>0</v>
      </c>
      <c r="P501" s="17">
        <v>0</v>
      </c>
      <c r="Q501" s="17">
        <v>0</v>
      </c>
      <c r="R501" s="17">
        <v>0</v>
      </c>
      <c r="S501" s="17">
        <v>0</v>
      </c>
      <c r="T501" s="17">
        <v>0</v>
      </c>
      <c r="U501" s="17">
        <v>0</v>
      </c>
      <c r="V501">
        <v>0</v>
      </c>
      <c r="AA501" s="77">
        <v>95</v>
      </c>
      <c r="AB501" s="77">
        <v>300</v>
      </c>
      <c r="AC501">
        <v>318</v>
      </c>
      <c r="AH501">
        <v>15</v>
      </c>
      <c r="AJ501">
        <v>70</v>
      </c>
      <c r="AQ501">
        <v>300</v>
      </c>
      <c r="AS501">
        <v>127</v>
      </c>
      <c r="AW501">
        <v>234</v>
      </c>
      <c r="BI501">
        <v>300</v>
      </c>
      <c r="BK501">
        <v>8</v>
      </c>
      <c r="BM501">
        <v>308</v>
      </c>
      <c r="BR501" s="16"/>
    </row>
    <row r="502" spans="1:70">
      <c r="A502" s="317"/>
      <c r="B502" s="316"/>
      <c r="C502" s="221" t="s">
        <v>24</v>
      </c>
      <c r="D502" s="198">
        <f>+入力シート①!W$20</f>
        <v>0</v>
      </c>
      <c r="E502" s="198">
        <f t="shared" si="179"/>
        <v>20</v>
      </c>
      <c r="F502" s="201">
        <f t="shared" si="180"/>
        <v>0.74050000000000005</v>
      </c>
      <c r="G502" s="201">
        <f t="shared" si="181"/>
        <v>0.80789834561168983</v>
      </c>
      <c r="H502" s="201">
        <f t="shared" si="182"/>
        <v>2.41</v>
      </c>
      <c r="I502" s="201">
        <f t="shared" si="183"/>
        <v>0</v>
      </c>
      <c r="J502" s="201">
        <f>+D502-F502</f>
        <v>-0.74050000000000005</v>
      </c>
      <c r="K502" s="201">
        <f>+J502/G502</f>
        <v>-0.91657571032570939</v>
      </c>
      <c r="M502" s="16"/>
      <c r="N502" s="17">
        <v>0</v>
      </c>
      <c r="O502" s="17">
        <v>0</v>
      </c>
      <c r="P502" s="17">
        <v>0</v>
      </c>
      <c r="Q502" s="17">
        <v>0</v>
      </c>
      <c r="R502" s="17">
        <v>0</v>
      </c>
      <c r="S502" s="17">
        <v>0</v>
      </c>
      <c r="T502" s="17">
        <v>0</v>
      </c>
      <c r="U502" s="17">
        <v>0</v>
      </c>
      <c r="V502">
        <v>0</v>
      </c>
      <c r="AA502" s="77">
        <v>1</v>
      </c>
      <c r="AB502" s="77">
        <v>1.1000000000000001</v>
      </c>
      <c r="AC502">
        <v>0.7</v>
      </c>
      <c r="AH502">
        <v>1.6</v>
      </c>
      <c r="AJ502">
        <v>0.6</v>
      </c>
      <c r="AQ502">
        <v>2.41</v>
      </c>
      <c r="AS502">
        <v>0.7</v>
      </c>
      <c r="AW502">
        <v>1.5</v>
      </c>
      <c r="BI502">
        <v>2</v>
      </c>
      <c r="BK502">
        <v>1.4</v>
      </c>
      <c r="BM502">
        <v>1.8</v>
      </c>
      <c r="BR502" s="16"/>
    </row>
    <row r="503" spans="1:70" ht="0.95" customHeight="1">
      <c r="M503" s="16"/>
      <c r="BR503" s="16"/>
    </row>
    <row r="504" spans="1:70" ht="0.95" customHeight="1">
      <c r="M504" s="16"/>
      <c r="BR504" s="16"/>
    </row>
    <row r="505" spans="1:70" ht="0.95" customHeight="1">
      <c r="M505" s="16"/>
      <c r="BR505" s="16"/>
    </row>
    <row r="506" spans="1:70" ht="0.95" customHeight="1">
      <c r="M506" s="16"/>
      <c r="BR506" s="16"/>
    </row>
    <row r="507" spans="1:70" ht="0.95" customHeight="1">
      <c r="M507" s="16"/>
      <c r="BR507" s="16"/>
    </row>
    <row r="508" spans="1:70" ht="0.95" customHeight="1">
      <c r="M508" s="16"/>
      <c r="BR508" s="16"/>
    </row>
    <row r="509" spans="1:70" ht="0.95" customHeight="1">
      <c r="M509" s="16"/>
      <c r="BR509" s="16"/>
    </row>
    <row r="510" spans="1:70" ht="0.95" customHeight="1">
      <c r="M510" s="16"/>
      <c r="BR510" s="16"/>
    </row>
    <row r="511" spans="1:70" ht="16.5" thickBot="1">
      <c r="D511" s="199" t="s">
        <v>26</v>
      </c>
      <c r="E511" s="199" t="s">
        <v>3</v>
      </c>
      <c r="F511" s="200" t="s">
        <v>4</v>
      </c>
      <c r="G511" s="200" t="s">
        <v>8</v>
      </c>
      <c r="H511" s="200" t="s">
        <v>5</v>
      </c>
      <c r="I511" s="200" t="s">
        <v>6</v>
      </c>
      <c r="J511" s="200" t="s">
        <v>7</v>
      </c>
      <c r="K511" s="201" t="s">
        <v>61</v>
      </c>
      <c r="M511" s="16"/>
      <c r="N511" s="17" t="s">
        <v>26</v>
      </c>
      <c r="O511" s="17" t="s">
        <v>26</v>
      </c>
      <c r="P511" s="17" t="s">
        <v>26</v>
      </c>
      <c r="Q511" s="17" t="s">
        <v>26</v>
      </c>
      <c r="R511" s="17" t="s">
        <v>26</v>
      </c>
      <c r="S511" s="17" t="s">
        <v>111</v>
      </c>
      <c r="T511" s="17" t="s">
        <v>111</v>
      </c>
      <c r="V511" s="170" t="s">
        <v>111</v>
      </c>
      <c r="W511" s="170"/>
      <c r="X511" s="170"/>
      <c r="Y511" s="170"/>
      <c r="Z511" s="170"/>
      <c r="AA511" s="78"/>
      <c r="AB511" s="78"/>
      <c r="AC511" s="1"/>
      <c r="AD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6"/>
    </row>
    <row r="512" spans="1:70">
      <c r="A512" s="317">
        <v>45</v>
      </c>
      <c r="B512" s="312" t="s">
        <v>18</v>
      </c>
      <c r="C512" s="313"/>
      <c r="D512" s="203">
        <f>+入力シート①!X$2</f>
        <v>0</v>
      </c>
      <c r="E512" s="204"/>
      <c r="F512" s="205"/>
      <c r="G512" s="205"/>
      <c r="H512" s="205"/>
      <c r="I512" s="205"/>
      <c r="J512" s="205"/>
      <c r="K512" s="206"/>
      <c r="M512" s="16"/>
      <c r="N512" s="189">
        <v>0</v>
      </c>
      <c r="O512" s="189">
        <v>0</v>
      </c>
      <c r="P512" s="189">
        <v>0</v>
      </c>
      <c r="Q512" s="189">
        <v>0</v>
      </c>
      <c r="R512" s="189">
        <v>0</v>
      </c>
      <c r="S512" s="189">
        <v>0</v>
      </c>
      <c r="T512" s="189">
        <v>0</v>
      </c>
      <c r="U512" s="17">
        <v>2011</v>
      </c>
      <c r="V512" s="189">
        <v>40455</v>
      </c>
      <c r="W512" s="17">
        <f t="shared" ref="W512:BE512" si="186">+W$1</f>
        <v>2009</v>
      </c>
      <c r="X512" s="17">
        <f t="shared" si="186"/>
        <v>2008</v>
      </c>
      <c r="Y512" s="17">
        <f t="shared" si="186"/>
        <v>2007</v>
      </c>
      <c r="Z512" s="17">
        <f t="shared" si="186"/>
        <v>2006</v>
      </c>
      <c r="AA512" s="77">
        <f t="shared" si="186"/>
        <v>2005</v>
      </c>
      <c r="AB512" s="77">
        <f t="shared" si="186"/>
        <v>2004</v>
      </c>
      <c r="AC512">
        <f t="shared" si="186"/>
        <v>2003</v>
      </c>
      <c r="AD512">
        <f t="shared" si="186"/>
        <v>2002</v>
      </c>
      <c r="AE512">
        <f t="shared" si="186"/>
        <v>2001</v>
      </c>
      <c r="AF512">
        <f t="shared" si="186"/>
        <v>2000</v>
      </c>
      <c r="AG512">
        <f t="shared" si="186"/>
        <v>1999</v>
      </c>
      <c r="AH512">
        <f t="shared" si="186"/>
        <v>1998</v>
      </c>
      <c r="AI512">
        <f t="shared" si="186"/>
        <v>1997</v>
      </c>
      <c r="AJ512">
        <f t="shared" si="186"/>
        <v>1996</v>
      </c>
      <c r="AK512">
        <f t="shared" si="186"/>
        <v>1995</v>
      </c>
      <c r="AL512">
        <f t="shared" si="186"/>
        <v>1994</v>
      </c>
      <c r="AM512">
        <f t="shared" si="186"/>
        <v>1993</v>
      </c>
      <c r="AN512">
        <f t="shared" si="186"/>
        <v>1992</v>
      </c>
      <c r="AO512">
        <f t="shared" si="186"/>
        <v>1991</v>
      </c>
      <c r="AP512">
        <f t="shared" si="186"/>
        <v>1990</v>
      </c>
      <c r="AQ512">
        <f t="shared" si="186"/>
        <v>1990</v>
      </c>
      <c r="AR512">
        <f t="shared" si="186"/>
        <v>1990</v>
      </c>
      <c r="AS512">
        <f t="shared" si="186"/>
        <v>1989</v>
      </c>
      <c r="AT512">
        <f t="shared" si="186"/>
        <v>1988</v>
      </c>
      <c r="AU512">
        <f t="shared" si="186"/>
        <v>1988</v>
      </c>
      <c r="AV512">
        <f t="shared" si="186"/>
        <v>1988</v>
      </c>
      <c r="AW512">
        <f t="shared" si="186"/>
        <v>1987</v>
      </c>
      <c r="AX512">
        <f t="shared" si="186"/>
        <v>1987</v>
      </c>
      <c r="AY512">
        <f t="shared" si="186"/>
        <v>1987</v>
      </c>
      <c r="AZ512">
        <f t="shared" si="186"/>
        <v>1986</v>
      </c>
      <c r="BA512">
        <f t="shared" si="186"/>
        <v>1986</v>
      </c>
      <c r="BB512">
        <f t="shared" si="186"/>
        <v>1986</v>
      </c>
      <c r="BC512">
        <f t="shared" si="186"/>
        <v>1985</v>
      </c>
      <c r="BD512">
        <f t="shared" si="186"/>
        <v>1985</v>
      </c>
      <c r="BE512">
        <f t="shared" si="186"/>
        <v>1985</v>
      </c>
      <c r="BF512">
        <f t="shared" ref="BF512:BQ512" si="187">+BF$1</f>
        <v>1984</v>
      </c>
      <c r="BG512">
        <f t="shared" si="187"/>
        <v>1984</v>
      </c>
      <c r="BH512">
        <f t="shared" si="187"/>
        <v>1984</v>
      </c>
      <c r="BI512">
        <f t="shared" si="187"/>
        <v>1983</v>
      </c>
      <c r="BJ512">
        <f t="shared" si="187"/>
        <v>1983</v>
      </c>
      <c r="BK512">
        <f t="shared" si="187"/>
        <v>1983</v>
      </c>
      <c r="BL512">
        <f t="shared" si="187"/>
        <v>1983</v>
      </c>
      <c r="BM512">
        <f t="shared" si="187"/>
        <v>1982</v>
      </c>
      <c r="BN512">
        <f t="shared" si="187"/>
        <v>1981</v>
      </c>
      <c r="BO512">
        <f t="shared" si="187"/>
        <v>1981</v>
      </c>
      <c r="BP512">
        <f t="shared" si="187"/>
        <v>1981</v>
      </c>
      <c r="BQ512">
        <f t="shared" si="187"/>
        <v>1980</v>
      </c>
      <c r="BR512" s="16"/>
    </row>
    <row r="513" spans="1:70">
      <c r="A513" s="317"/>
      <c r="B513" s="312" t="s">
        <v>19</v>
      </c>
      <c r="C513" s="313"/>
      <c r="D513" s="207">
        <f>+入力シート①!X$2</f>
        <v>0</v>
      </c>
      <c r="E513" s="208"/>
      <c r="F513" s="209"/>
      <c r="G513" s="209"/>
      <c r="H513" s="209"/>
      <c r="I513" s="209"/>
      <c r="J513" s="209"/>
      <c r="K513" s="210"/>
      <c r="M513" s="16"/>
      <c r="N513" s="190">
        <v>0</v>
      </c>
      <c r="O513" s="190">
        <v>0</v>
      </c>
      <c r="P513" s="190">
        <v>0</v>
      </c>
      <c r="Q513" s="190">
        <v>0</v>
      </c>
      <c r="R513" s="190">
        <v>0</v>
      </c>
      <c r="S513" s="190">
        <v>0</v>
      </c>
      <c r="T513" s="190">
        <v>0</v>
      </c>
      <c r="U513" s="17">
        <v>0</v>
      </c>
      <c r="V513" s="190">
        <v>40455</v>
      </c>
      <c r="W513" s="17">
        <f>+W$3</f>
        <v>10</v>
      </c>
      <c r="X513" s="17">
        <f>+X$3</f>
        <v>10</v>
      </c>
      <c r="Y513" s="17">
        <f>+Y$3</f>
        <v>10</v>
      </c>
      <c r="Z513" s="17">
        <f t="shared" ref="Z513:BQ513" si="188">+Z$3</f>
        <v>10</v>
      </c>
      <c r="AA513" s="77">
        <f t="shared" si="188"/>
        <v>10</v>
      </c>
      <c r="AB513" s="77">
        <f t="shared" si="188"/>
        <v>10</v>
      </c>
      <c r="AC513">
        <f t="shared" si="188"/>
        <v>10</v>
      </c>
      <c r="AD513">
        <f t="shared" si="188"/>
        <v>10</v>
      </c>
      <c r="AE513">
        <f t="shared" si="188"/>
        <v>10</v>
      </c>
      <c r="AF513">
        <f t="shared" si="188"/>
        <v>10</v>
      </c>
      <c r="AG513">
        <f t="shared" si="188"/>
        <v>10</v>
      </c>
      <c r="AH513">
        <f t="shared" si="188"/>
        <v>10</v>
      </c>
      <c r="AI513">
        <f t="shared" si="188"/>
        <v>10</v>
      </c>
      <c r="AJ513">
        <f t="shared" si="188"/>
        <v>10</v>
      </c>
      <c r="AK513">
        <f t="shared" si="188"/>
        <v>10</v>
      </c>
      <c r="AL513">
        <f t="shared" si="188"/>
        <v>10</v>
      </c>
      <c r="AM513">
        <f t="shared" si="188"/>
        <v>10</v>
      </c>
      <c r="AN513">
        <f t="shared" si="188"/>
        <v>10</v>
      </c>
      <c r="AO513">
        <f t="shared" si="188"/>
        <v>10</v>
      </c>
      <c r="AP513">
        <f t="shared" si="188"/>
        <v>10</v>
      </c>
      <c r="AQ513">
        <f t="shared" si="188"/>
        <v>10</v>
      </c>
      <c r="AR513">
        <f t="shared" si="188"/>
        <v>10</v>
      </c>
      <c r="AS513">
        <f t="shared" si="188"/>
        <v>10</v>
      </c>
      <c r="AT513">
        <f t="shared" si="188"/>
        <v>10</v>
      </c>
      <c r="AU513">
        <f t="shared" si="188"/>
        <v>10</v>
      </c>
      <c r="AV513">
        <f t="shared" si="188"/>
        <v>10</v>
      </c>
      <c r="AW513">
        <f t="shared" si="188"/>
        <v>10</v>
      </c>
      <c r="AX513">
        <f t="shared" si="188"/>
        <v>10</v>
      </c>
      <c r="AY513">
        <f t="shared" si="188"/>
        <v>10</v>
      </c>
      <c r="AZ513">
        <f t="shared" si="188"/>
        <v>10</v>
      </c>
      <c r="BA513">
        <f t="shared" si="188"/>
        <v>10</v>
      </c>
      <c r="BB513">
        <f t="shared" si="188"/>
        <v>10</v>
      </c>
      <c r="BC513">
        <f t="shared" si="188"/>
        <v>10</v>
      </c>
      <c r="BD513">
        <f t="shared" si="188"/>
        <v>10</v>
      </c>
      <c r="BE513">
        <f t="shared" si="188"/>
        <v>10</v>
      </c>
      <c r="BF513">
        <f t="shared" si="188"/>
        <v>10</v>
      </c>
      <c r="BG513">
        <f t="shared" si="188"/>
        <v>10</v>
      </c>
      <c r="BH513">
        <f t="shared" si="188"/>
        <v>10</v>
      </c>
      <c r="BI513">
        <f t="shared" si="188"/>
        <v>10</v>
      </c>
      <c r="BJ513">
        <f t="shared" si="188"/>
        <v>10</v>
      </c>
      <c r="BK513">
        <f t="shared" si="188"/>
        <v>10</v>
      </c>
      <c r="BL513">
        <f t="shared" si="188"/>
        <v>10</v>
      </c>
      <c r="BM513">
        <f t="shared" si="188"/>
        <v>10</v>
      </c>
      <c r="BN513">
        <f t="shared" si="188"/>
        <v>10</v>
      </c>
      <c r="BO513">
        <f t="shared" si="188"/>
        <v>10</v>
      </c>
      <c r="BP513">
        <f t="shared" si="188"/>
        <v>10</v>
      </c>
      <c r="BQ513">
        <f t="shared" si="188"/>
        <v>10</v>
      </c>
      <c r="BR513" s="16"/>
    </row>
    <row r="514" spans="1:70">
      <c r="A514" s="317"/>
      <c r="B514" s="312" t="s">
        <v>20</v>
      </c>
      <c r="C514" s="313"/>
      <c r="D514" s="211">
        <f>+入力シート①!X$2</f>
        <v>0</v>
      </c>
      <c r="E514" s="208"/>
      <c r="F514" s="209"/>
      <c r="G514" s="209"/>
      <c r="H514" s="209"/>
      <c r="I514" s="209"/>
      <c r="J514" s="209"/>
      <c r="K514" s="210"/>
      <c r="M514" s="16"/>
      <c r="N514" s="191">
        <v>0</v>
      </c>
      <c r="O514" s="191">
        <v>0</v>
      </c>
      <c r="P514" s="191">
        <v>0</v>
      </c>
      <c r="Q514" s="191">
        <v>0</v>
      </c>
      <c r="R514" s="191">
        <v>0</v>
      </c>
      <c r="S514" s="191">
        <v>0</v>
      </c>
      <c r="T514" s="191">
        <v>0</v>
      </c>
      <c r="U514" s="17">
        <v>0</v>
      </c>
      <c r="V514" s="17">
        <v>0</v>
      </c>
      <c r="W514" s="17"/>
      <c r="X514" s="17"/>
      <c r="AJ514">
        <v>17</v>
      </c>
      <c r="AU514">
        <v>21</v>
      </c>
      <c r="AY514">
        <v>7</v>
      </c>
      <c r="BB514">
        <v>14</v>
      </c>
      <c r="BE514">
        <v>24</v>
      </c>
      <c r="BH514">
        <v>26</v>
      </c>
      <c r="BO514">
        <v>6</v>
      </c>
      <c r="BR514" s="16"/>
    </row>
    <row r="515" spans="1:70">
      <c r="A515" s="317"/>
      <c r="B515" s="312" t="s">
        <v>62</v>
      </c>
      <c r="C515" s="313"/>
      <c r="D515" s="198">
        <f>+入力シート①!X$3</f>
        <v>45</v>
      </c>
      <c r="E515" s="208"/>
      <c r="F515" s="209"/>
      <c r="G515" s="209"/>
      <c r="H515" s="209"/>
      <c r="I515" s="209"/>
      <c r="J515" s="209"/>
      <c r="K515" s="210"/>
      <c r="M515" s="16"/>
      <c r="N515" s="17">
        <v>45</v>
      </c>
      <c r="O515" s="17">
        <v>45</v>
      </c>
      <c r="P515" s="17">
        <v>45</v>
      </c>
      <c r="Q515" s="17">
        <v>45</v>
      </c>
      <c r="R515" s="17">
        <v>45</v>
      </c>
      <c r="S515" s="17">
        <v>45</v>
      </c>
      <c r="T515" s="17">
        <v>45</v>
      </c>
      <c r="U515" s="17">
        <v>45</v>
      </c>
      <c r="V515" s="17">
        <v>45</v>
      </c>
      <c r="W515" s="17">
        <f>+$A$512</f>
        <v>45</v>
      </c>
      <c r="X515" s="17">
        <f>+$A$512</f>
        <v>45</v>
      </c>
      <c r="Y515" s="17">
        <f>+$A$512</f>
        <v>45</v>
      </c>
      <c r="Z515" s="17">
        <f t="shared" ref="Z515:BQ515" si="189">+$A$512</f>
        <v>45</v>
      </c>
      <c r="AA515" s="77">
        <f t="shared" si="189"/>
        <v>45</v>
      </c>
      <c r="AB515" s="77">
        <f t="shared" si="189"/>
        <v>45</v>
      </c>
      <c r="AC515">
        <f t="shared" si="189"/>
        <v>45</v>
      </c>
      <c r="AD515">
        <f t="shared" si="189"/>
        <v>45</v>
      </c>
      <c r="AE515">
        <f t="shared" si="189"/>
        <v>45</v>
      </c>
      <c r="AF515">
        <f t="shared" si="189"/>
        <v>45</v>
      </c>
      <c r="AG515">
        <f t="shared" si="189"/>
        <v>45</v>
      </c>
      <c r="AH515">
        <f t="shared" si="189"/>
        <v>45</v>
      </c>
      <c r="AI515">
        <f t="shared" si="189"/>
        <v>45</v>
      </c>
      <c r="AJ515">
        <f t="shared" si="189"/>
        <v>45</v>
      </c>
      <c r="AK515">
        <f t="shared" si="189"/>
        <v>45</v>
      </c>
      <c r="AL515">
        <f t="shared" si="189"/>
        <v>45</v>
      </c>
      <c r="AM515">
        <f t="shared" si="189"/>
        <v>45</v>
      </c>
      <c r="AN515">
        <f t="shared" si="189"/>
        <v>45</v>
      </c>
      <c r="AO515">
        <f t="shared" si="189"/>
        <v>45</v>
      </c>
      <c r="AP515">
        <f t="shared" si="189"/>
        <v>45</v>
      </c>
      <c r="AQ515">
        <f t="shared" si="189"/>
        <v>45</v>
      </c>
      <c r="AR515">
        <f t="shared" si="189"/>
        <v>45</v>
      </c>
      <c r="AS515">
        <f t="shared" si="189"/>
        <v>45</v>
      </c>
      <c r="AT515">
        <f t="shared" si="189"/>
        <v>45</v>
      </c>
      <c r="AU515">
        <f t="shared" si="189"/>
        <v>45</v>
      </c>
      <c r="AV515">
        <f t="shared" si="189"/>
        <v>45</v>
      </c>
      <c r="AW515">
        <f t="shared" si="189"/>
        <v>45</v>
      </c>
      <c r="AX515">
        <f t="shared" si="189"/>
        <v>45</v>
      </c>
      <c r="AY515">
        <f t="shared" si="189"/>
        <v>45</v>
      </c>
      <c r="AZ515">
        <f t="shared" si="189"/>
        <v>45</v>
      </c>
      <c r="BA515">
        <f t="shared" si="189"/>
        <v>45</v>
      </c>
      <c r="BB515">
        <f t="shared" si="189"/>
        <v>45</v>
      </c>
      <c r="BC515">
        <f t="shared" si="189"/>
        <v>45</v>
      </c>
      <c r="BD515">
        <f t="shared" si="189"/>
        <v>45</v>
      </c>
      <c r="BE515">
        <f t="shared" si="189"/>
        <v>45</v>
      </c>
      <c r="BF515">
        <f t="shared" si="189"/>
        <v>45</v>
      </c>
      <c r="BG515">
        <f t="shared" si="189"/>
        <v>45</v>
      </c>
      <c r="BH515">
        <f t="shared" si="189"/>
        <v>45</v>
      </c>
      <c r="BI515">
        <f t="shared" si="189"/>
        <v>45</v>
      </c>
      <c r="BJ515">
        <f t="shared" si="189"/>
        <v>45</v>
      </c>
      <c r="BK515">
        <f t="shared" si="189"/>
        <v>45</v>
      </c>
      <c r="BL515">
        <f t="shared" si="189"/>
        <v>45</v>
      </c>
      <c r="BM515">
        <f t="shared" si="189"/>
        <v>45</v>
      </c>
      <c r="BN515">
        <f t="shared" si="189"/>
        <v>45</v>
      </c>
      <c r="BO515">
        <f t="shared" si="189"/>
        <v>45</v>
      </c>
      <c r="BP515">
        <f t="shared" si="189"/>
        <v>45</v>
      </c>
      <c r="BQ515">
        <f t="shared" si="189"/>
        <v>45</v>
      </c>
      <c r="BR515" s="16"/>
    </row>
    <row r="516" spans="1:70" ht="16.5" thickBot="1">
      <c r="A516" s="317"/>
      <c r="B516" s="312" t="s">
        <v>21</v>
      </c>
      <c r="C516" s="313"/>
      <c r="D516" s="212">
        <f>+入力シート①!X$4</f>
        <v>0</v>
      </c>
      <c r="E516" s="213"/>
      <c r="F516" s="214"/>
      <c r="G516" s="214"/>
      <c r="H516" s="214"/>
      <c r="I516" s="214"/>
      <c r="J516" s="214"/>
      <c r="K516" s="215"/>
      <c r="M516" s="16"/>
      <c r="N516" s="166">
        <v>0</v>
      </c>
      <c r="O516" s="166">
        <v>0</v>
      </c>
      <c r="P516" s="166">
        <v>0</v>
      </c>
      <c r="Q516" s="166">
        <v>0</v>
      </c>
      <c r="R516" s="166">
        <v>0</v>
      </c>
      <c r="S516" s="166">
        <v>0</v>
      </c>
      <c r="T516" s="166">
        <v>0</v>
      </c>
      <c r="U516" s="17">
        <v>0</v>
      </c>
      <c r="V516" s="84">
        <v>0</v>
      </c>
      <c r="W516" s="84"/>
      <c r="X516" s="84"/>
      <c r="BR516" s="16"/>
    </row>
    <row r="517" spans="1:70">
      <c r="A517" s="317"/>
      <c r="B517" s="314" t="s">
        <v>22</v>
      </c>
      <c r="C517" s="216">
        <v>0</v>
      </c>
      <c r="D517" s="198">
        <f>+入力シート①!X$5</f>
        <v>0</v>
      </c>
      <c r="E517" s="198">
        <f>+COUNT($M517:$BR517)</f>
        <v>16</v>
      </c>
      <c r="F517" s="201">
        <f>+AVERAGE($M517:$BR517)</f>
        <v>10.569374999999999</v>
      </c>
      <c r="G517" s="201">
        <f>+STDEV($M517:$BR517)</f>
        <v>12.449243869274417</v>
      </c>
      <c r="H517" s="201">
        <f>+MAX($M517:$BR517)</f>
        <v>25.7</v>
      </c>
      <c r="I517" s="201">
        <f>+MIN($M517:$BR517)</f>
        <v>0</v>
      </c>
      <c r="J517" s="201">
        <f>+D517-F517</f>
        <v>-10.569374999999999</v>
      </c>
      <c r="K517" s="201">
        <f>+J517/G517</f>
        <v>-0.84899734562080009</v>
      </c>
      <c r="M517" s="16"/>
      <c r="N517" s="17">
        <v>0</v>
      </c>
      <c r="O517" s="17">
        <v>0</v>
      </c>
      <c r="P517" s="17">
        <v>0</v>
      </c>
      <c r="Q517" s="17">
        <v>0</v>
      </c>
      <c r="R517" s="17">
        <v>0</v>
      </c>
      <c r="S517" s="17">
        <v>0</v>
      </c>
      <c r="T517" s="17">
        <v>0</v>
      </c>
      <c r="U517" s="17">
        <v>0</v>
      </c>
      <c r="V517">
        <v>0</v>
      </c>
      <c r="AJ517">
        <v>25.61</v>
      </c>
      <c r="AU517">
        <v>24.8</v>
      </c>
      <c r="AY517">
        <v>25.3</v>
      </c>
      <c r="BB517">
        <v>25.4</v>
      </c>
      <c r="BE517">
        <v>25.7</v>
      </c>
      <c r="BH517">
        <v>21.8</v>
      </c>
      <c r="BO517">
        <v>20.5</v>
      </c>
      <c r="BR517" s="16"/>
    </row>
    <row r="518" spans="1:70">
      <c r="A518" s="317"/>
      <c r="B518" s="314"/>
      <c r="C518" s="216">
        <v>10</v>
      </c>
      <c r="D518" s="198">
        <f>+入力シート①!X$6</f>
        <v>0</v>
      </c>
      <c r="E518" s="198">
        <f t="shared" ref="E518:E532" si="190">+COUNT($M518:$BR518)</f>
        <v>16</v>
      </c>
      <c r="F518" s="201">
        <f t="shared" ref="F518:F532" si="191">+AVERAGE($M518:$BR518)</f>
        <v>10.486249999999998</v>
      </c>
      <c r="G518" s="201">
        <f t="shared" ref="G518:G532" si="192">+STDEV($M518:$BR518)</f>
        <v>12.34028031826398</v>
      </c>
      <c r="H518" s="201">
        <f t="shared" ref="H518:H532" si="193">+MAX($M518:$BR518)</f>
        <v>25.47</v>
      </c>
      <c r="I518" s="201">
        <f t="shared" ref="I518:I532" si="194">+MIN($M518:$BR518)</f>
        <v>0</v>
      </c>
      <c r="J518" s="201">
        <f t="shared" ref="J518:J529" si="195">+D518-F518</f>
        <v>-10.486249999999998</v>
      </c>
      <c r="K518" s="201">
        <f t="shared" ref="K518:K529" si="196">+J518/G518</f>
        <v>-0.84975784419419043</v>
      </c>
      <c r="M518" s="16"/>
      <c r="N518" s="17">
        <v>0</v>
      </c>
      <c r="O518" s="17">
        <v>0</v>
      </c>
      <c r="P518" s="17">
        <v>0</v>
      </c>
      <c r="Q518" s="17">
        <v>0</v>
      </c>
      <c r="R518" s="17">
        <v>0</v>
      </c>
      <c r="S518" s="17">
        <v>0</v>
      </c>
      <c r="T518" s="17">
        <v>0</v>
      </c>
      <c r="U518" s="17">
        <v>0</v>
      </c>
      <c r="V518">
        <v>0</v>
      </c>
      <c r="AJ518">
        <v>25.47</v>
      </c>
      <c r="AU518">
        <v>24.1</v>
      </c>
      <c r="AY518">
        <v>25.37</v>
      </c>
      <c r="BB518">
        <v>25.03</v>
      </c>
      <c r="BE518">
        <v>25.3</v>
      </c>
      <c r="BH518">
        <v>21.65</v>
      </c>
      <c r="BO518">
        <v>20.86</v>
      </c>
      <c r="BR518" s="16"/>
    </row>
    <row r="519" spans="1:70">
      <c r="A519" s="317"/>
      <c r="B519" s="314"/>
      <c r="C519" s="216">
        <v>20</v>
      </c>
      <c r="D519" s="198">
        <f>+入力シート①!X$7</f>
        <v>0</v>
      </c>
      <c r="E519" s="198">
        <f t="shared" si="190"/>
        <v>16</v>
      </c>
      <c r="F519" s="201">
        <f t="shared" si="191"/>
        <v>10.440000000000001</v>
      </c>
      <c r="G519" s="201">
        <f t="shared" si="192"/>
        <v>12.293002345508061</v>
      </c>
      <c r="H519" s="201">
        <f t="shared" si="193"/>
        <v>25.41</v>
      </c>
      <c r="I519" s="201">
        <f t="shared" si="194"/>
        <v>0</v>
      </c>
      <c r="J519" s="201">
        <f t="shared" si="195"/>
        <v>-10.440000000000001</v>
      </c>
      <c r="K519" s="201">
        <f t="shared" si="196"/>
        <v>-0.84926364663184517</v>
      </c>
      <c r="M519" s="16"/>
      <c r="N519" s="17">
        <v>0</v>
      </c>
      <c r="O519" s="17">
        <v>0</v>
      </c>
      <c r="P519" s="17">
        <v>0</v>
      </c>
      <c r="Q519" s="17">
        <v>0</v>
      </c>
      <c r="R519" s="17">
        <v>0</v>
      </c>
      <c r="S519" s="17">
        <v>0</v>
      </c>
      <c r="T519" s="17">
        <v>0</v>
      </c>
      <c r="U519" s="17">
        <v>0</v>
      </c>
      <c r="V519">
        <v>0</v>
      </c>
      <c r="AJ519">
        <v>25.41</v>
      </c>
      <c r="AU519">
        <v>23.91</v>
      </c>
      <c r="AY519">
        <v>25.35</v>
      </c>
      <c r="BB519">
        <v>25.01</v>
      </c>
      <c r="BE519">
        <v>25.31</v>
      </c>
      <c r="BH519">
        <v>21.52</v>
      </c>
      <c r="BO519">
        <v>20.53</v>
      </c>
      <c r="BR519" s="16"/>
    </row>
    <row r="520" spans="1:70">
      <c r="A520" s="317"/>
      <c r="B520" s="314"/>
      <c r="C520" s="216">
        <v>30</v>
      </c>
      <c r="D520" s="198">
        <f>+入力シート①!X$8</f>
        <v>0</v>
      </c>
      <c r="E520" s="198">
        <f t="shared" si="190"/>
        <v>16</v>
      </c>
      <c r="F520" s="201">
        <f t="shared" si="191"/>
        <v>10.317500000000001</v>
      </c>
      <c r="G520" s="201">
        <f t="shared" si="192"/>
        <v>12.15676190438885</v>
      </c>
      <c r="H520" s="201">
        <f t="shared" si="193"/>
        <v>25.36</v>
      </c>
      <c r="I520" s="201">
        <f t="shared" si="194"/>
        <v>0</v>
      </c>
      <c r="J520" s="201">
        <f t="shared" si="195"/>
        <v>-10.317500000000001</v>
      </c>
      <c r="K520" s="201">
        <f t="shared" si="196"/>
        <v>-0.84870462061736718</v>
      </c>
      <c r="M520" s="16"/>
      <c r="N520" s="17">
        <v>0</v>
      </c>
      <c r="O520" s="17">
        <v>0</v>
      </c>
      <c r="P520" s="17">
        <v>0</v>
      </c>
      <c r="Q520" s="17">
        <v>0</v>
      </c>
      <c r="R520" s="17">
        <v>0</v>
      </c>
      <c r="S520" s="17">
        <v>0</v>
      </c>
      <c r="T520" s="17">
        <v>0</v>
      </c>
      <c r="U520" s="17">
        <v>0</v>
      </c>
      <c r="V520">
        <v>0</v>
      </c>
      <c r="AJ520">
        <v>25.36</v>
      </c>
      <c r="AU520">
        <v>22.92</v>
      </c>
      <c r="AY520">
        <v>25.14</v>
      </c>
      <c r="BB520">
        <v>24.84</v>
      </c>
      <c r="BE520">
        <v>25.31</v>
      </c>
      <c r="BH520">
        <v>21.19</v>
      </c>
      <c r="BO520">
        <v>20.32</v>
      </c>
      <c r="BR520" s="16"/>
    </row>
    <row r="521" spans="1:70">
      <c r="A521" s="317"/>
      <c r="B521" s="314"/>
      <c r="C521" s="216">
        <v>50</v>
      </c>
      <c r="D521" s="198">
        <f>+入力シート①!X$9</f>
        <v>0</v>
      </c>
      <c r="E521" s="198">
        <f t="shared" si="190"/>
        <v>16</v>
      </c>
      <c r="F521" s="201">
        <f t="shared" si="191"/>
        <v>10.236875</v>
      </c>
      <c r="G521" s="201">
        <f t="shared" si="192"/>
        <v>12.080843634310753</v>
      </c>
      <c r="H521" s="201">
        <f t="shared" si="193"/>
        <v>25.31</v>
      </c>
      <c r="I521" s="201">
        <f t="shared" si="194"/>
        <v>0</v>
      </c>
      <c r="J521" s="201">
        <f t="shared" si="195"/>
        <v>-10.236875</v>
      </c>
      <c r="K521" s="201">
        <f t="shared" si="196"/>
        <v>-0.84736424954018064</v>
      </c>
      <c r="M521" s="16"/>
      <c r="N521" s="17">
        <v>0</v>
      </c>
      <c r="O521" s="17">
        <v>0</v>
      </c>
      <c r="P521" s="17">
        <v>0</v>
      </c>
      <c r="Q521" s="17">
        <v>0</v>
      </c>
      <c r="R521" s="17">
        <v>0</v>
      </c>
      <c r="S521" s="17">
        <v>0</v>
      </c>
      <c r="T521" s="17">
        <v>0</v>
      </c>
      <c r="U521" s="17">
        <v>0</v>
      </c>
      <c r="V521">
        <v>0</v>
      </c>
      <c r="AJ521">
        <v>25.24</v>
      </c>
      <c r="AU521">
        <v>22.81</v>
      </c>
      <c r="AY521">
        <v>25.14</v>
      </c>
      <c r="BB521">
        <v>24.74</v>
      </c>
      <c r="BE521">
        <v>25.31</v>
      </c>
      <c r="BH521">
        <v>21.2</v>
      </c>
      <c r="BO521">
        <v>19.350000000000001</v>
      </c>
      <c r="BR521" s="16"/>
    </row>
    <row r="522" spans="1:70">
      <c r="A522" s="317"/>
      <c r="B522" s="314"/>
      <c r="C522" s="216">
        <v>75</v>
      </c>
      <c r="D522" s="198">
        <f>+入力シート①!X$10</f>
        <v>0</v>
      </c>
      <c r="E522" s="198">
        <f t="shared" si="190"/>
        <v>16</v>
      </c>
      <c r="F522" s="201">
        <f t="shared" si="191"/>
        <v>9.9031249999999993</v>
      </c>
      <c r="G522" s="201">
        <f t="shared" si="192"/>
        <v>11.779983428822527</v>
      </c>
      <c r="H522" s="201">
        <f t="shared" si="193"/>
        <v>25.31</v>
      </c>
      <c r="I522" s="201">
        <f t="shared" si="194"/>
        <v>0</v>
      </c>
      <c r="J522" s="201">
        <f t="shared" si="195"/>
        <v>-9.9031249999999993</v>
      </c>
      <c r="K522" s="201">
        <f t="shared" si="196"/>
        <v>-0.84067393301841598</v>
      </c>
      <c r="M522" s="16"/>
      <c r="N522" s="17">
        <v>0</v>
      </c>
      <c r="O522" s="17">
        <v>0</v>
      </c>
      <c r="P522" s="17">
        <v>0</v>
      </c>
      <c r="Q522" s="17">
        <v>0</v>
      </c>
      <c r="R522" s="17">
        <v>0</v>
      </c>
      <c r="S522" s="17">
        <v>0</v>
      </c>
      <c r="T522" s="17">
        <v>0</v>
      </c>
      <c r="U522" s="17">
        <v>0</v>
      </c>
      <c r="V522">
        <v>0</v>
      </c>
      <c r="AJ522">
        <v>24.88</v>
      </c>
      <c r="AU522">
        <v>22.56</v>
      </c>
      <c r="AY522">
        <v>24.08</v>
      </c>
      <c r="BB522">
        <v>24.74</v>
      </c>
      <c r="BE522">
        <v>25.31</v>
      </c>
      <c r="BH522">
        <v>20.69</v>
      </c>
      <c r="BO522">
        <v>16.190000000000001</v>
      </c>
      <c r="BR522" s="16"/>
    </row>
    <row r="523" spans="1:70">
      <c r="A523" s="317"/>
      <c r="B523" s="314"/>
      <c r="C523" s="216">
        <v>100</v>
      </c>
      <c r="D523" s="198">
        <f>+入力シート①!X$11</f>
        <v>0</v>
      </c>
      <c r="E523" s="198">
        <f t="shared" si="190"/>
        <v>16</v>
      </c>
      <c r="F523" s="201">
        <f t="shared" si="191"/>
        <v>9.3118750000000006</v>
      </c>
      <c r="G523" s="201">
        <f t="shared" si="192"/>
        <v>11.194243889160177</v>
      </c>
      <c r="H523" s="201">
        <f t="shared" si="193"/>
        <v>25.02</v>
      </c>
      <c r="I523" s="201">
        <f t="shared" si="194"/>
        <v>0</v>
      </c>
      <c r="J523" s="201">
        <f t="shared" si="195"/>
        <v>-9.3118750000000006</v>
      </c>
      <c r="K523" s="201">
        <f t="shared" si="196"/>
        <v>-0.83184492782197217</v>
      </c>
      <c r="M523" s="16"/>
      <c r="N523" s="17">
        <v>0</v>
      </c>
      <c r="O523" s="17">
        <v>0</v>
      </c>
      <c r="P523" s="17">
        <v>0</v>
      </c>
      <c r="Q523" s="17">
        <v>0</v>
      </c>
      <c r="R523" s="17">
        <v>0</v>
      </c>
      <c r="S523" s="17">
        <v>0</v>
      </c>
      <c r="T523" s="17">
        <v>0</v>
      </c>
      <c r="U523" s="17">
        <v>0</v>
      </c>
      <c r="V523">
        <v>0</v>
      </c>
      <c r="AJ523">
        <v>24.04</v>
      </c>
      <c r="AU523">
        <v>20.99</v>
      </c>
      <c r="AY523">
        <v>23.21</v>
      </c>
      <c r="BB523">
        <v>24.06</v>
      </c>
      <c r="BE523">
        <v>25.02</v>
      </c>
      <c r="BH523">
        <v>17.149999999999999</v>
      </c>
      <c r="BO523">
        <v>14.52</v>
      </c>
      <c r="BR523" s="16"/>
    </row>
    <row r="524" spans="1:70">
      <c r="A524" s="317"/>
      <c r="B524" s="314"/>
      <c r="C524" s="216">
        <v>150</v>
      </c>
      <c r="D524" s="198">
        <f>+入力シート①!X$12</f>
        <v>0</v>
      </c>
      <c r="E524" s="198">
        <f t="shared" si="190"/>
        <v>16</v>
      </c>
      <c r="F524" s="201">
        <f t="shared" si="191"/>
        <v>7.8287500000000012</v>
      </c>
      <c r="G524" s="201">
        <f t="shared" si="192"/>
        <v>9.512509570735439</v>
      </c>
      <c r="H524" s="201">
        <f t="shared" si="193"/>
        <v>22.39</v>
      </c>
      <c r="I524" s="201">
        <f t="shared" si="194"/>
        <v>0</v>
      </c>
      <c r="J524" s="201">
        <f t="shared" si="195"/>
        <v>-7.8287500000000012</v>
      </c>
      <c r="K524" s="201">
        <f t="shared" si="196"/>
        <v>-0.82299522978506068</v>
      </c>
      <c r="M524" s="16"/>
      <c r="N524" s="17">
        <v>0</v>
      </c>
      <c r="O524" s="17">
        <v>0</v>
      </c>
      <c r="P524" s="17">
        <v>0</v>
      </c>
      <c r="Q524" s="17">
        <v>0</v>
      </c>
      <c r="R524" s="17">
        <v>0</v>
      </c>
      <c r="S524" s="17">
        <v>0</v>
      </c>
      <c r="T524" s="17">
        <v>0</v>
      </c>
      <c r="U524" s="17">
        <v>0</v>
      </c>
      <c r="V524">
        <v>0</v>
      </c>
      <c r="AJ524">
        <v>22.36</v>
      </c>
      <c r="AU524">
        <v>14.67</v>
      </c>
      <c r="AY524">
        <v>19.66</v>
      </c>
      <c r="BB524">
        <v>19.21</v>
      </c>
      <c r="BE524">
        <v>22.39</v>
      </c>
      <c r="BH524">
        <v>14.54</v>
      </c>
      <c r="BO524">
        <v>12.43</v>
      </c>
      <c r="BR524" s="16"/>
    </row>
    <row r="525" spans="1:70">
      <c r="A525" s="317"/>
      <c r="B525" s="314"/>
      <c r="C525" s="216">
        <v>200</v>
      </c>
      <c r="D525" s="198">
        <f>+入力シート①!X$13</f>
        <v>0</v>
      </c>
      <c r="E525" s="198">
        <f t="shared" si="190"/>
        <v>16</v>
      </c>
      <c r="F525" s="201">
        <f t="shared" si="191"/>
        <v>6.543124999999999</v>
      </c>
      <c r="G525" s="201">
        <f t="shared" si="192"/>
        <v>8.0397584696307902</v>
      </c>
      <c r="H525" s="201">
        <f t="shared" si="193"/>
        <v>20.54</v>
      </c>
      <c r="I525" s="201">
        <f t="shared" si="194"/>
        <v>0</v>
      </c>
      <c r="J525" s="201">
        <f t="shared" si="195"/>
        <v>-6.543124999999999</v>
      </c>
      <c r="K525" s="201">
        <f t="shared" si="196"/>
        <v>-0.81384596623342076</v>
      </c>
      <c r="M525" s="16"/>
      <c r="N525" s="17">
        <v>0</v>
      </c>
      <c r="O525" s="17">
        <v>0</v>
      </c>
      <c r="P525" s="17">
        <v>0</v>
      </c>
      <c r="Q525" s="17">
        <v>0</v>
      </c>
      <c r="R525" s="17">
        <v>0</v>
      </c>
      <c r="S525" s="17">
        <v>0</v>
      </c>
      <c r="T525" s="17">
        <v>0</v>
      </c>
      <c r="U525" s="17">
        <v>0</v>
      </c>
      <c r="V525">
        <v>0</v>
      </c>
      <c r="AJ525">
        <v>20.54</v>
      </c>
      <c r="AU525">
        <v>12.25</v>
      </c>
      <c r="AY525">
        <v>16.04</v>
      </c>
      <c r="BB525">
        <v>13.57</v>
      </c>
      <c r="BE525">
        <v>19.48</v>
      </c>
      <c r="BH525">
        <v>12.29</v>
      </c>
      <c r="BO525">
        <v>10.52</v>
      </c>
      <c r="BR525" s="16"/>
    </row>
    <row r="526" spans="1:70">
      <c r="A526" s="317"/>
      <c r="B526" s="314"/>
      <c r="C526" s="216">
        <v>300</v>
      </c>
      <c r="D526" s="198">
        <f>+入力シート①!X$14</f>
        <v>0</v>
      </c>
      <c r="E526" s="198">
        <f t="shared" si="190"/>
        <v>9</v>
      </c>
      <c r="F526" s="201">
        <f t="shared" si="191"/>
        <v>0</v>
      </c>
      <c r="G526" s="201">
        <f t="shared" si="192"/>
        <v>0</v>
      </c>
      <c r="H526" s="201">
        <f t="shared" si="193"/>
        <v>0</v>
      </c>
      <c r="I526" s="201">
        <f t="shared" si="194"/>
        <v>0</v>
      </c>
      <c r="J526" s="201">
        <f t="shared" si="195"/>
        <v>0</v>
      </c>
      <c r="K526" s="201" t="e">
        <f t="shared" si="196"/>
        <v>#DIV/0!</v>
      </c>
      <c r="M526" s="16"/>
      <c r="N526" s="17">
        <v>0</v>
      </c>
      <c r="O526" s="17">
        <v>0</v>
      </c>
      <c r="P526" s="17">
        <v>0</v>
      </c>
      <c r="Q526" s="17">
        <v>0</v>
      </c>
      <c r="R526" s="17">
        <v>0</v>
      </c>
      <c r="S526" s="17">
        <v>0</v>
      </c>
      <c r="T526" s="17">
        <v>0</v>
      </c>
      <c r="U526" s="17">
        <v>0</v>
      </c>
      <c r="V526">
        <v>0</v>
      </c>
      <c r="BR526" s="16"/>
    </row>
    <row r="527" spans="1:70">
      <c r="A527" s="317"/>
      <c r="B527" s="314"/>
      <c r="C527" s="216">
        <v>400</v>
      </c>
      <c r="D527" s="198">
        <f>+入力シート①!X$15</f>
        <v>0</v>
      </c>
      <c r="E527" s="198">
        <f t="shared" si="190"/>
        <v>9</v>
      </c>
      <c r="F527" s="201">
        <f t="shared" si="191"/>
        <v>0</v>
      </c>
      <c r="G527" s="201">
        <f t="shared" si="192"/>
        <v>0</v>
      </c>
      <c r="H527" s="201">
        <f t="shared" si="193"/>
        <v>0</v>
      </c>
      <c r="I527" s="201">
        <f t="shared" si="194"/>
        <v>0</v>
      </c>
      <c r="J527" s="201">
        <f t="shared" si="195"/>
        <v>0</v>
      </c>
      <c r="K527" s="201" t="e">
        <f t="shared" si="196"/>
        <v>#DIV/0!</v>
      </c>
      <c r="M527" s="16"/>
      <c r="N527" s="17">
        <v>0</v>
      </c>
      <c r="O527" s="17">
        <v>0</v>
      </c>
      <c r="P527" s="17">
        <v>0</v>
      </c>
      <c r="Q527" s="17">
        <v>0</v>
      </c>
      <c r="R527" s="17">
        <v>0</v>
      </c>
      <c r="S527" s="17">
        <v>0</v>
      </c>
      <c r="T527" s="17">
        <v>0</v>
      </c>
      <c r="U527" s="17">
        <v>0</v>
      </c>
      <c r="V527">
        <v>0</v>
      </c>
      <c r="BR527" s="16"/>
    </row>
    <row r="528" spans="1:70">
      <c r="A528" s="317"/>
      <c r="B528" s="314"/>
      <c r="C528" s="216">
        <v>500</v>
      </c>
      <c r="D528" s="198">
        <f>+入力シート①!X$16</f>
        <v>0</v>
      </c>
      <c r="E528" s="198">
        <f t="shared" si="190"/>
        <v>9</v>
      </c>
      <c r="F528" s="201">
        <f t="shared" si="191"/>
        <v>0</v>
      </c>
      <c r="G528" s="201">
        <f t="shared" si="192"/>
        <v>0</v>
      </c>
      <c r="H528" s="201">
        <f t="shared" si="193"/>
        <v>0</v>
      </c>
      <c r="I528" s="201">
        <f t="shared" si="194"/>
        <v>0</v>
      </c>
      <c r="J528" s="201">
        <f t="shared" si="195"/>
        <v>0</v>
      </c>
      <c r="K528" s="201" t="e">
        <f t="shared" si="196"/>
        <v>#DIV/0!</v>
      </c>
      <c r="M528" s="16"/>
      <c r="N528" s="17">
        <v>0</v>
      </c>
      <c r="O528" s="17">
        <v>0</v>
      </c>
      <c r="P528" s="17">
        <v>0</v>
      </c>
      <c r="Q528" s="17">
        <v>0</v>
      </c>
      <c r="R528" s="17">
        <v>0</v>
      </c>
      <c r="S528" s="17">
        <v>0</v>
      </c>
      <c r="T528" s="17">
        <v>0</v>
      </c>
      <c r="U528" s="17">
        <v>0</v>
      </c>
      <c r="V528">
        <v>0</v>
      </c>
      <c r="BR528" s="16"/>
    </row>
    <row r="529" spans="1:70">
      <c r="A529" s="317"/>
      <c r="B529" s="314"/>
      <c r="C529" s="216">
        <v>600</v>
      </c>
      <c r="D529" s="198">
        <f>+入力シート①!X$17</f>
        <v>0</v>
      </c>
      <c r="E529" s="198">
        <f t="shared" si="190"/>
        <v>9</v>
      </c>
      <c r="F529" s="201">
        <f t="shared" si="191"/>
        <v>0</v>
      </c>
      <c r="G529" s="201">
        <f t="shared" si="192"/>
        <v>0</v>
      </c>
      <c r="H529" s="201">
        <f t="shared" si="193"/>
        <v>0</v>
      </c>
      <c r="I529" s="201">
        <f t="shared" si="194"/>
        <v>0</v>
      </c>
      <c r="J529" s="201">
        <f t="shared" si="195"/>
        <v>0</v>
      </c>
      <c r="K529" s="201" t="e">
        <f t="shared" si="196"/>
        <v>#DIV/0!</v>
      </c>
      <c r="M529" s="16"/>
      <c r="N529" s="17">
        <v>0</v>
      </c>
      <c r="O529" s="17">
        <v>0</v>
      </c>
      <c r="P529" s="17">
        <v>0</v>
      </c>
      <c r="Q529" s="17">
        <v>0</v>
      </c>
      <c r="R529" s="17">
        <v>0</v>
      </c>
      <c r="S529" s="17">
        <v>0</v>
      </c>
      <c r="T529" s="17">
        <v>0</v>
      </c>
      <c r="U529" s="17">
        <v>0</v>
      </c>
      <c r="V529">
        <v>0</v>
      </c>
      <c r="BR529" s="16"/>
    </row>
    <row r="530" spans="1:70">
      <c r="A530" s="317"/>
      <c r="B530" s="217"/>
      <c r="C530" s="217"/>
      <c r="D530" s="218"/>
      <c r="E530" s="218"/>
      <c r="F530" s="219"/>
      <c r="G530" s="219"/>
      <c r="H530" s="219"/>
      <c r="I530" s="219"/>
      <c r="J530" s="219"/>
      <c r="K530" s="219"/>
      <c r="L530" s="18"/>
      <c r="M530" s="16"/>
      <c r="V530" s="18"/>
      <c r="W530" s="18"/>
      <c r="X530" s="18"/>
      <c r="AC530" s="18"/>
      <c r="AD530" s="18"/>
      <c r="AE530" s="18"/>
      <c r="AF530" s="18"/>
      <c r="AG530" s="18"/>
      <c r="AH530" s="18"/>
      <c r="AI530" s="18"/>
      <c r="AJ530" s="18"/>
      <c r="AK530" s="18"/>
      <c r="AL530" s="18"/>
      <c r="AM530" s="18"/>
      <c r="AN530" s="18"/>
      <c r="AO530" s="18"/>
      <c r="AP530" s="18"/>
      <c r="AQ530" s="18"/>
      <c r="AR530" s="18"/>
      <c r="AS530" s="18"/>
      <c r="AT530" s="18"/>
      <c r="AU530" s="18"/>
      <c r="AV530" s="18"/>
      <c r="AW530" s="18"/>
      <c r="AX530" s="18"/>
      <c r="AY530" s="18"/>
      <c r="AZ530" s="18"/>
      <c r="BA530" s="18"/>
      <c r="BB530" s="18"/>
      <c r="BC530" s="18"/>
      <c r="BD530" s="18"/>
      <c r="BE530" s="18"/>
      <c r="BF530" s="18"/>
      <c r="BG530" s="18"/>
      <c r="BH530" s="18"/>
      <c r="BI530" s="18"/>
      <c r="BJ530" s="18"/>
      <c r="BK530" s="18"/>
      <c r="BL530" s="18"/>
      <c r="BM530" s="18"/>
      <c r="BN530" s="18"/>
      <c r="BO530" s="18"/>
      <c r="BP530" s="18"/>
      <c r="BQ530" s="18"/>
      <c r="BR530" s="16"/>
    </row>
    <row r="531" spans="1:70">
      <c r="A531" s="317"/>
      <c r="B531" s="315" t="s">
        <v>25</v>
      </c>
      <c r="C531" s="220" t="s">
        <v>23</v>
      </c>
      <c r="D531" s="198">
        <f>+入力シート①!X$19</f>
        <v>0</v>
      </c>
      <c r="E531" s="198">
        <f t="shared" si="190"/>
        <v>15</v>
      </c>
      <c r="F531" s="201">
        <f t="shared" si="191"/>
        <v>75.2</v>
      </c>
      <c r="G531" s="201">
        <f t="shared" si="192"/>
        <v>121.67298091899568</v>
      </c>
      <c r="H531" s="201">
        <f t="shared" si="193"/>
        <v>349</v>
      </c>
      <c r="I531" s="201">
        <f t="shared" si="194"/>
        <v>0</v>
      </c>
      <c r="J531" s="201">
        <f>+D531-F531</f>
        <v>-75.2</v>
      </c>
      <c r="K531" s="201">
        <f>+J531/G531</f>
        <v>-0.61805011623792416</v>
      </c>
      <c r="M531" s="16"/>
      <c r="N531" s="17">
        <v>0</v>
      </c>
      <c r="O531" s="17">
        <v>0</v>
      </c>
      <c r="P531" s="17">
        <v>0</v>
      </c>
      <c r="Q531" s="17">
        <v>0</v>
      </c>
      <c r="R531" s="17">
        <v>0</v>
      </c>
      <c r="S531" s="17">
        <v>0</v>
      </c>
      <c r="T531" s="17">
        <v>0</v>
      </c>
      <c r="U531" s="17">
        <v>0</v>
      </c>
      <c r="V531">
        <v>0</v>
      </c>
      <c r="AJ531">
        <v>120</v>
      </c>
      <c r="AU531">
        <v>349</v>
      </c>
      <c r="AY531">
        <v>193</v>
      </c>
      <c r="BB531">
        <v>150</v>
      </c>
      <c r="BE531">
        <v>310</v>
      </c>
      <c r="BH531">
        <v>6</v>
      </c>
      <c r="BR531" s="16"/>
    </row>
    <row r="532" spans="1:70">
      <c r="A532" s="317"/>
      <c r="B532" s="316"/>
      <c r="C532" s="221" t="s">
        <v>24</v>
      </c>
      <c r="D532" s="198">
        <f>+入力シート①!X$20</f>
        <v>0</v>
      </c>
      <c r="E532" s="198">
        <f t="shared" si="190"/>
        <v>15</v>
      </c>
      <c r="F532" s="201">
        <f t="shared" si="191"/>
        <v>0.36000000000000004</v>
      </c>
      <c r="G532" s="201">
        <f t="shared" si="192"/>
        <v>0.54353341335061589</v>
      </c>
      <c r="H532" s="201">
        <f t="shared" si="193"/>
        <v>1.5</v>
      </c>
      <c r="I532" s="201">
        <f t="shared" si="194"/>
        <v>0</v>
      </c>
      <c r="J532" s="201">
        <f>+D532-F532</f>
        <v>-0.36000000000000004</v>
      </c>
      <c r="K532" s="201">
        <f>+J532/G532</f>
        <v>-0.66233278609456092</v>
      </c>
      <c r="M532" s="16"/>
      <c r="N532" s="17">
        <v>0</v>
      </c>
      <c r="O532" s="17">
        <v>0</v>
      </c>
      <c r="P532" s="17">
        <v>0</v>
      </c>
      <c r="Q532" s="17">
        <v>0</v>
      </c>
      <c r="R532" s="17">
        <v>0</v>
      </c>
      <c r="S532" s="17">
        <v>0</v>
      </c>
      <c r="T532" s="17">
        <v>0</v>
      </c>
      <c r="U532" s="17">
        <v>0</v>
      </c>
      <c r="V532">
        <v>0</v>
      </c>
      <c r="AJ532">
        <v>1.5</v>
      </c>
      <c r="AU532">
        <v>1.5</v>
      </c>
      <c r="AY532">
        <v>0.5</v>
      </c>
      <c r="BB532">
        <v>0.9</v>
      </c>
      <c r="BE532">
        <v>0.4</v>
      </c>
      <c r="BH532">
        <v>0.6</v>
      </c>
      <c r="BR532" s="16"/>
    </row>
    <row r="533" spans="1:70" ht="0.95" customHeight="1">
      <c r="M533" s="16"/>
      <c r="BR533" s="16"/>
    </row>
    <row r="534" spans="1:70" ht="0.95" customHeight="1">
      <c r="M534" s="16"/>
      <c r="BR534" s="16"/>
    </row>
    <row r="535" spans="1:70" ht="0.95" customHeight="1">
      <c r="M535" s="16"/>
      <c r="BR535" s="16"/>
    </row>
    <row r="536" spans="1:70" ht="0.95" customHeight="1">
      <c r="M536" s="16"/>
      <c r="BR536" s="16"/>
    </row>
    <row r="537" spans="1:70" ht="0.95" customHeight="1">
      <c r="M537" s="16"/>
      <c r="BR537" s="16"/>
    </row>
    <row r="538" spans="1:70" ht="0.95" customHeight="1">
      <c r="M538" s="16"/>
      <c r="BR538" s="16"/>
    </row>
    <row r="539" spans="1:70" ht="0.95" customHeight="1">
      <c r="M539" s="16"/>
      <c r="BR539" s="16"/>
    </row>
    <row r="540" spans="1:70" ht="0.95" customHeight="1">
      <c r="M540" s="16"/>
      <c r="BR540" s="16"/>
    </row>
    <row r="541" spans="1:70" ht="16.5" thickBot="1">
      <c r="D541" s="199" t="s">
        <v>26</v>
      </c>
      <c r="E541" s="199" t="s">
        <v>3</v>
      </c>
      <c r="F541" s="200" t="s">
        <v>4</v>
      </c>
      <c r="G541" s="200" t="s">
        <v>8</v>
      </c>
      <c r="H541" s="200" t="s">
        <v>5</v>
      </c>
      <c r="I541" s="200" t="s">
        <v>6</v>
      </c>
      <c r="J541" s="200" t="s">
        <v>7</v>
      </c>
      <c r="K541" s="201" t="s">
        <v>61</v>
      </c>
      <c r="M541" s="16"/>
      <c r="N541" s="17" t="s">
        <v>26</v>
      </c>
      <c r="O541" s="17" t="s">
        <v>26</v>
      </c>
      <c r="P541" s="17" t="s">
        <v>26</v>
      </c>
      <c r="Q541" s="17" t="s">
        <v>26</v>
      </c>
      <c r="R541" s="17" t="s">
        <v>26</v>
      </c>
      <c r="S541" s="17" t="s">
        <v>111</v>
      </c>
      <c r="T541" s="17" t="s">
        <v>111</v>
      </c>
      <c r="V541" s="170" t="s">
        <v>111</v>
      </c>
      <c r="W541" s="170"/>
      <c r="X541" s="170"/>
      <c r="Y541" s="170"/>
      <c r="Z541" s="170"/>
      <c r="AA541" s="78"/>
      <c r="AB541" s="78"/>
      <c r="AC541" s="1"/>
      <c r="AD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6"/>
    </row>
    <row r="542" spans="1:70">
      <c r="A542" s="317">
        <v>47</v>
      </c>
      <c r="B542" s="312" t="s">
        <v>18</v>
      </c>
      <c r="C542" s="313"/>
      <c r="D542" s="203">
        <f>+入力シート①!Y$2</f>
        <v>0</v>
      </c>
      <c r="E542" s="204"/>
      <c r="F542" s="205"/>
      <c r="G542" s="205"/>
      <c r="H542" s="205"/>
      <c r="I542" s="205"/>
      <c r="J542" s="205"/>
      <c r="K542" s="206"/>
      <c r="M542" s="16"/>
      <c r="N542" s="189">
        <v>0</v>
      </c>
      <c r="O542" s="189">
        <v>0</v>
      </c>
      <c r="P542" s="189">
        <v>0</v>
      </c>
      <c r="Q542" s="189">
        <v>0</v>
      </c>
      <c r="R542" s="189">
        <v>0</v>
      </c>
      <c r="S542" s="189">
        <v>0</v>
      </c>
      <c r="T542" s="189">
        <v>0</v>
      </c>
      <c r="U542" s="17">
        <v>2011</v>
      </c>
      <c r="V542" s="189">
        <v>40455</v>
      </c>
      <c r="W542" s="17">
        <f t="shared" ref="W542:BE542" si="197">+W$1</f>
        <v>2009</v>
      </c>
      <c r="X542" s="17">
        <f t="shared" si="197"/>
        <v>2008</v>
      </c>
      <c r="Y542" s="17">
        <f t="shared" si="197"/>
        <v>2007</v>
      </c>
      <c r="Z542" s="17">
        <f t="shared" si="197"/>
        <v>2006</v>
      </c>
      <c r="AA542" s="77">
        <f t="shared" si="197"/>
        <v>2005</v>
      </c>
      <c r="AB542" s="77">
        <f t="shared" si="197"/>
        <v>2004</v>
      </c>
      <c r="AC542">
        <f t="shared" si="197"/>
        <v>2003</v>
      </c>
      <c r="AD542">
        <f t="shared" si="197"/>
        <v>2002</v>
      </c>
      <c r="AE542">
        <f t="shared" si="197"/>
        <v>2001</v>
      </c>
      <c r="AF542">
        <f t="shared" si="197"/>
        <v>2000</v>
      </c>
      <c r="AG542">
        <f t="shared" si="197"/>
        <v>1999</v>
      </c>
      <c r="AH542">
        <f t="shared" si="197"/>
        <v>1998</v>
      </c>
      <c r="AI542">
        <f t="shared" si="197"/>
        <v>1997</v>
      </c>
      <c r="AJ542">
        <f t="shared" si="197"/>
        <v>1996</v>
      </c>
      <c r="AK542">
        <f t="shared" si="197"/>
        <v>1995</v>
      </c>
      <c r="AL542">
        <f t="shared" si="197"/>
        <v>1994</v>
      </c>
      <c r="AM542">
        <f t="shared" si="197"/>
        <v>1993</v>
      </c>
      <c r="AN542">
        <f t="shared" si="197"/>
        <v>1992</v>
      </c>
      <c r="AO542">
        <f t="shared" si="197"/>
        <v>1991</v>
      </c>
      <c r="AP542">
        <f t="shared" si="197"/>
        <v>1990</v>
      </c>
      <c r="AQ542">
        <f t="shared" si="197"/>
        <v>1990</v>
      </c>
      <c r="AR542">
        <f t="shared" si="197"/>
        <v>1990</v>
      </c>
      <c r="AS542">
        <f t="shared" si="197"/>
        <v>1989</v>
      </c>
      <c r="AT542">
        <f t="shared" si="197"/>
        <v>1988</v>
      </c>
      <c r="AU542">
        <f t="shared" si="197"/>
        <v>1988</v>
      </c>
      <c r="AV542">
        <f t="shared" si="197"/>
        <v>1988</v>
      </c>
      <c r="AW542">
        <f t="shared" si="197"/>
        <v>1987</v>
      </c>
      <c r="AX542">
        <f t="shared" si="197"/>
        <v>1987</v>
      </c>
      <c r="AY542">
        <f t="shared" si="197"/>
        <v>1987</v>
      </c>
      <c r="AZ542">
        <f t="shared" si="197"/>
        <v>1986</v>
      </c>
      <c r="BA542">
        <f t="shared" si="197"/>
        <v>1986</v>
      </c>
      <c r="BB542">
        <f t="shared" si="197"/>
        <v>1986</v>
      </c>
      <c r="BC542">
        <f t="shared" si="197"/>
        <v>1985</v>
      </c>
      <c r="BD542">
        <f t="shared" si="197"/>
        <v>1985</v>
      </c>
      <c r="BE542">
        <f t="shared" si="197"/>
        <v>1985</v>
      </c>
      <c r="BF542">
        <f t="shared" ref="BF542:BQ542" si="198">+BF$1</f>
        <v>1984</v>
      </c>
      <c r="BG542">
        <f t="shared" si="198"/>
        <v>1984</v>
      </c>
      <c r="BH542">
        <f t="shared" si="198"/>
        <v>1984</v>
      </c>
      <c r="BI542">
        <f t="shared" si="198"/>
        <v>1983</v>
      </c>
      <c r="BJ542">
        <f t="shared" si="198"/>
        <v>1983</v>
      </c>
      <c r="BK542">
        <f t="shared" si="198"/>
        <v>1983</v>
      </c>
      <c r="BL542">
        <f t="shared" si="198"/>
        <v>1983</v>
      </c>
      <c r="BM542">
        <f t="shared" si="198"/>
        <v>1982</v>
      </c>
      <c r="BN542">
        <f t="shared" si="198"/>
        <v>1981</v>
      </c>
      <c r="BO542">
        <f t="shared" si="198"/>
        <v>1981</v>
      </c>
      <c r="BP542">
        <f t="shared" si="198"/>
        <v>1981</v>
      </c>
      <c r="BQ542">
        <f t="shared" si="198"/>
        <v>1980</v>
      </c>
      <c r="BR542" s="16"/>
    </row>
    <row r="543" spans="1:70">
      <c r="A543" s="317"/>
      <c r="B543" s="312" t="s">
        <v>19</v>
      </c>
      <c r="C543" s="313"/>
      <c r="D543" s="207">
        <f>+入力シート①!Y$2</f>
        <v>0</v>
      </c>
      <c r="E543" s="208"/>
      <c r="F543" s="209"/>
      <c r="G543" s="209"/>
      <c r="H543" s="209"/>
      <c r="I543" s="209"/>
      <c r="J543" s="209"/>
      <c r="K543" s="210"/>
      <c r="M543" s="16"/>
      <c r="N543" s="190">
        <v>0</v>
      </c>
      <c r="O543" s="190">
        <v>0</v>
      </c>
      <c r="P543" s="190">
        <v>0</v>
      </c>
      <c r="Q543" s="190">
        <v>0</v>
      </c>
      <c r="R543" s="190">
        <v>0</v>
      </c>
      <c r="S543" s="190">
        <v>0</v>
      </c>
      <c r="T543" s="190">
        <v>0</v>
      </c>
      <c r="U543" s="17">
        <v>0</v>
      </c>
      <c r="V543" s="190">
        <v>40455</v>
      </c>
      <c r="W543" s="17">
        <f>+W$3</f>
        <v>10</v>
      </c>
      <c r="X543" s="17">
        <f>+X$3</f>
        <v>10</v>
      </c>
      <c r="Y543" s="17">
        <f>+Y$3</f>
        <v>10</v>
      </c>
      <c r="Z543" s="17">
        <f t="shared" ref="Z543:BQ543" si="199">+Z$3</f>
        <v>10</v>
      </c>
      <c r="AA543" s="77">
        <f t="shared" si="199"/>
        <v>10</v>
      </c>
      <c r="AB543" s="77">
        <f t="shared" si="199"/>
        <v>10</v>
      </c>
      <c r="AC543">
        <f t="shared" si="199"/>
        <v>10</v>
      </c>
      <c r="AD543">
        <f t="shared" si="199"/>
        <v>10</v>
      </c>
      <c r="AE543">
        <f t="shared" si="199"/>
        <v>10</v>
      </c>
      <c r="AF543">
        <f t="shared" si="199"/>
        <v>10</v>
      </c>
      <c r="AG543">
        <f t="shared" si="199"/>
        <v>10</v>
      </c>
      <c r="AH543">
        <f t="shared" si="199"/>
        <v>10</v>
      </c>
      <c r="AI543">
        <f t="shared" si="199"/>
        <v>10</v>
      </c>
      <c r="AJ543">
        <f t="shared" si="199"/>
        <v>10</v>
      </c>
      <c r="AK543">
        <f t="shared" si="199"/>
        <v>10</v>
      </c>
      <c r="AL543">
        <f t="shared" si="199"/>
        <v>10</v>
      </c>
      <c r="AM543">
        <f t="shared" si="199"/>
        <v>10</v>
      </c>
      <c r="AN543">
        <f t="shared" si="199"/>
        <v>10</v>
      </c>
      <c r="AO543">
        <f t="shared" si="199"/>
        <v>10</v>
      </c>
      <c r="AP543">
        <f t="shared" si="199"/>
        <v>10</v>
      </c>
      <c r="AQ543">
        <f t="shared" si="199"/>
        <v>10</v>
      </c>
      <c r="AR543">
        <f t="shared" si="199"/>
        <v>10</v>
      </c>
      <c r="AS543">
        <f t="shared" si="199"/>
        <v>10</v>
      </c>
      <c r="AT543">
        <f t="shared" si="199"/>
        <v>10</v>
      </c>
      <c r="AU543">
        <f t="shared" si="199"/>
        <v>10</v>
      </c>
      <c r="AV543">
        <f t="shared" si="199"/>
        <v>10</v>
      </c>
      <c r="AW543">
        <f t="shared" si="199"/>
        <v>10</v>
      </c>
      <c r="AX543">
        <f t="shared" si="199"/>
        <v>10</v>
      </c>
      <c r="AY543">
        <f t="shared" si="199"/>
        <v>10</v>
      </c>
      <c r="AZ543">
        <f t="shared" si="199"/>
        <v>10</v>
      </c>
      <c r="BA543">
        <f t="shared" si="199"/>
        <v>10</v>
      </c>
      <c r="BB543">
        <f t="shared" si="199"/>
        <v>10</v>
      </c>
      <c r="BC543">
        <f t="shared" si="199"/>
        <v>10</v>
      </c>
      <c r="BD543">
        <f t="shared" si="199"/>
        <v>10</v>
      </c>
      <c r="BE543">
        <f t="shared" si="199"/>
        <v>10</v>
      </c>
      <c r="BF543">
        <f t="shared" si="199"/>
        <v>10</v>
      </c>
      <c r="BG543">
        <f t="shared" si="199"/>
        <v>10</v>
      </c>
      <c r="BH543">
        <f t="shared" si="199"/>
        <v>10</v>
      </c>
      <c r="BI543">
        <f t="shared" si="199"/>
        <v>10</v>
      </c>
      <c r="BJ543">
        <f t="shared" si="199"/>
        <v>10</v>
      </c>
      <c r="BK543">
        <f t="shared" si="199"/>
        <v>10</v>
      </c>
      <c r="BL543">
        <f t="shared" si="199"/>
        <v>10</v>
      </c>
      <c r="BM543">
        <f t="shared" si="199"/>
        <v>10</v>
      </c>
      <c r="BN543">
        <f t="shared" si="199"/>
        <v>10</v>
      </c>
      <c r="BO543">
        <f t="shared" si="199"/>
        <v>10</v>
      </c>
      <c r="BP543">
        <f t="shared" si="199"/>
        <v>10</v>
      </c>
      <c r="BQ543">
        <f t="shared" si="199"/>
        <v>10</v>
      </c>
      <c r="BR543" s="16"/>
    </row>
    <row r="544" spans="1:70">
      <c r="A544" s="317"/>
      <c r="B544" s="312" t="s">
        <v>20</v>
      </c>
      <c r="C544" s="313"/>
      <c r="D544" s="211">
        <f>+入力シート①!Y$2</f>
        <v>0</v>
      </c>
      <c r="E544" s="208"/>
      <c r="F544" s="209"/>
      <c r="G544" s="209"/>
      <c r="H544" s="209"/>
      <c r="I544" s="209"/>
      <c r="J544" s="209"/>
      <c r="K544" s="210"/>
      <c r="M544" s="16"/>
      <c r="N544" s="191">
        <v>0</v>
      </c>
      <c r="O544" s="191">
        <v>0</v>
      </c>
      <c r="P544" s="191">
        <v>0</v>
      </c>
      <c r="Q544" s="191">
        <v>0</v>
      </c>
      <c r="R544" s="191">
        <v>0</v>
      </c>
      <c r="S544" s="191">
        <v>0</v>
      </c>
      <c r="T544" s="191">
        <v>0</v>
      </c>
      <c r="U544" s="17">
        <v>0</v>
      </c>
      <c r="V544" s="79">
        <v>0</v>
      </c>
      <c r="W544" s="79">
        <v>39743</v>
      </c>
      <c r="X544" s="79">
        <v>39743</v>
      </c>
      <c r="Y544" s="17">
        <v>22</v>
      </c>
      <c r="AH544">
        <v>19</v>
      </c>
      <c r="AI544">
        <v>20</v>
      </c>
      <c r="AJ544">
        <v>17</v>
      </c>
      <c r="AR544">
        <v>4</v>
      </c>
      <c r="AV544">
        <v>24</v>
      </c>
      <c r="AX544">
        <v>6</v>
      </c>
      <c r="BA544">
        <v>6</v>
      </c>
      <c r="BR544" s="16"/>
    </row>
    <row r="545" spans="1:70">
      <c r="A545" s="317"/>
      <c r="B545" s="312" t="s">
        <v>62</v>
      </c>
      <c r="C545" s="313"/>
      <c r="D545" s="198">
        <f>+入力シート①!Y$3</f>
        <v>47</v>
      </c>
      <c r="E545" s="208"/>
      <c r="F545" s="209"/>
      <c r="G545" s="209"/>
      <c r="H545" s="209"/>
      <c r="I545" s="209"/>
      <c r="J545" s="209"/>
      <c r="K545" s="210"/>
      <c r="M545" s="16"/>
      <c r="N545" s="17">
        <v>47</v>
      </c>
      <c r="O545" s="17">
        <v>47</v>
      </c>
      <c r="P545" s="17">
        <v>47</v>
      </c>
      <c r="Q545" s="17">
        <v>47</v>
      </c>
      <c r="R545" s="17">
        <v>47</v>
      </c>
      <c r="S545" s="17">
        <v>47</v>
      </c>
      <c r="T545" s="17">
        <v>47</v>
      </c>
      <c r="U545" s="17">
        <v>47</v>
      </c>
      <c r="V545" s="17">
        <v>47</v>
      </c>
      <c r="W545" s="17">
        <f>+$A$542</f>
        <v>47</v>
      </c>
      <c r="X545" s="17">
        <f>+$A$542</f>
        <v>47</v>
      </c>
      <c r="Y545" s="17">
        <f>+$A$542</f>
        <v>47</v>
      </c>
      <c r="Z545" s="17">
        <f t="shared" ref="Z545:BQ545" si="200">+$A$542</f>
        <v>47</v>
      </c>
      <c r="AA545" s="77">
        <f t="shared" si="200"/>
        <v>47</v>
      </c>
      <c r="AB545" s="77">
        <f t="shared" si="200"/>
        <v>47</v>
      </c>
      <c r="AC545">
        <f t="shared" si="200"/>
        <v>47</v>
      </c>
      <c r="AD545">
        <f t="shared" si="200"/>
        <v>47</v>
      </c>
      <c r="AE545">
        <f t="shared" si="200"/>
        <v>47</v>
      </c>
      <c r="AF545">
        <f t="shared" si="200"/>
        <v>47</v>
      </c>
      <c r="AG545">
        <f t="shared" si="200"/>
        <v>47</v>
      </c>
      <c r="AH545">
        <f t="shared" si="200"/>
        <v>47</v>
      </c>
      <c r="AI545">
        <f t="shared" si="200"/>
        <v>47</v>
      </c>
      <c r="AJ545">
        <f t="shared" si="200"/>
        <v>47</v>
      </c>
      <c r="AK545">
        <f t="shared" si="200"/>
        <v>47</v>
      </c>
      <c r="AL545">
        <f t="shared" si="200"/>
        <v>47</v>
      </c>
      <c r="AM545">
        <f t="shared" si="200"/>
        <v>47</v>
      </c>
      <c r="AN545">
        <f t="shared" si="200"/>
        <v>47</v>
      </c>
      <c r="AO545">
        <f t="shared" si="200"/>
        <v>47</v>
      </c>
      <c r="AP545">
        <f t="shared" si="200"/>
        <v>47</v>
      </c>
      <c r="AQ545">
        <f t="shared" si="200"/>
        <v>47</v>
      </c>
      <c r="AR545">
        <f t="shared" si="200"/>
        <v>47</v>
      </c>
      <c r="AS545">
        <f t="shared" si="200"/>
        <v>47</v>
      </c>
      <c r="AT545">
        <f t="shared" si="200"/>
        <v>47</v>
      </c>
      <c r="AU545">
        <f t="shared" si="200"/>
        <v>47</v>
      </c>
      <c r="AV545">
        <f t="shared" si="200"/>
        <v>47</v>
      </c>
      <c r="AW545">
        <f t="shared" si="200"/>
        <v>47</v>
      </c>
      <c r="AX545">
        <f t="shared" si="200"/>
        <v>47</v>
      </c>
      <c r="AY545">
        <f t="shared" si="200"/>
        <v>47</v>
      </c>
      <c r="AZ545">
        <f t="shared" si="200"/>
        <v>47</v>
      </c>
      <c r="BA545">
        <f t="shared" si="200"/>
        <v>47</v>
      </c>
      <c r="BB545">
        <f t="shared" si="200"/>
        <v>47</v>
      </c>
      <c r="BC545">
        <f t="shared" si="200"/>
        <v>47</v>
      </c>
      <c r="BD545">
        <f t="shared" si="200"/>
        <v>47</v>
      </c>
      <c r="BE545">
        <f t="shared" si="200"/>
        <v>47</v>
      </c>
      <c r="BF545">
        <f t="shared" si="200"/>
        <v>47</v>
      </c>
      <c r="BG545">
        <f t="shared" si="200"/>
        <v>47</v>
      </c>
      <c r="BH545">
        <f t="shared" si="200"/>
        <v>47</v>
      </c>
      <c r="BI545">
        <f t="shared" si="200"/>
        <v>47</v>
      </c>
      <c r="BJ545">
        <f t="shared" si="200"/>
        <v>47</v>
      </c>
      <c r="BK545">
        <f t="shared" si="200"/>
        <v>47</v>
      </c>
      <c r="BL545">
        <f t="shared" si="200"/>
        <v>47</v>
      </c>
      <c r="BM545">
        <f t="shared" si="200"/>
        <v>47</v>
      </c>
      <c r="BN545">
        <f t="shared" si="200"/>
        <v>47</v>
      </c>
      <c r="BO545">
        <f t="shared" si="200"/>
        <v>47</v>
      </c>
      <c r="BP545">
        <f t="shared" si="200"/>
        <v>47</v>
      </c>
      <c r="BQ545">
        <f t="shared" si="200"/>
        <v>47</v>
      </c>
      <c r="BR545" s="16"/>
    </row>
    <row r="546" spans="1:70" ht="16.5" thickBot="1">
      <c r="A546" s="317"/>
      <c r="B546" s="312" t="s">
        <v>21</v>
      </c>
      <c r="C546" s="313"/>
      <c r="D546" s="212">
        <f>+入力シート①!Y$4</f>
        <v>0</v>
      </c>
      <c r="E546" s="213"/>
      <c r="F546" s="214"/>
      <c r="G546" s="214"/>
      <c r="H546" s="214"/>
      <c r="I546" s="214"/>
      <c r="J546" s="214"/>
      <c r="K546" s="215"/>
      <c r="M546" s="16"/>
      <c r="N546" s="166">
        <v>0</v>
      </c>
      <c r="O546" s="166">
        <v>0</v>
      </c>
      <c r="P546" s="166">
        <v>0</v>
      </c>
      <c r="Q546" s="166">
        <v>0</v>
      </c>
      <c r="R546" s="166">
        <v>0</v>
      </c>
      <c r="S546" s="166">
        <v>0</v>
      </c>
      <c r="T546" s="166">
        <v>0</v>
      </c>
      <c r="U546" s="17">
        <v>0</v>
      </c>
      <c r="V546" s="84">
        <v>0</v>
      </c>
      <c r="W546" s="84">
        <v>0.60763888888888895</v>
      </c>
      <c r="X546" s="84">
        <v>0.60763888888888895</v>
      </c>
      <c r="Y546" s="166">
        <v>0.56597222222222221</v>
      </c>
      <c r="BR546" s="16"/>
    </row>
    <row r="547" spans="1:70">
      <c r="A547" s="317"/>
      <c r="B547" s="314" t="s">
        <v>22</v>
      </c>
      <c r="C547" s="216">
        <v>0</v>
      </c>
      <c r="D547" s="198">
        <f>+入力シート①!Y$5</f>
        <v>0</v>
      </c>
      <c r="E547" s="198">
        <f>+COUNT($M547:$BR547)</f>
        <v>19</v>
      </c>
      <c r="F547" s="201">
        <f>+AVERAGE($M547:$BR547)</f>
        <v>13.690526315789475</v>
      </c>
      <c r="G547" s="201">
        <f>+STDEV($M547:$BR547)</f>
        <v>13.354305786559463</v>
      </c>
      <c r="H547" s="201">
        <f>+MAX($M547:$BR547)</f>
        <v>27</v>
      </c>
      <c r="I547" s="201">
        <f>+MIN($M547:$BR547)</f>
        <v>0</v>
      </c>
      <c r="J547" s="201">
        <f>+D547-F547</f>
        <v>-13.690526315789475</v>
      </c>
      <c r="K547" s="201">
        <f>+J547/G547</f>
        <v>-1.0251769380306091</v>
      </c>
      <c r="M547" s="16"/>
      <c r="N547" s="17">
        <v>0</v>
      </c>
      <c r="O547" s="17">
        <v>0</v>
      </c>
      <c r="P547" s="17">
        <v>0</v>
      </c>
      <c r="Q547" s="17">
        <v>0</v>
      </c>
      <c r="R547" s="17">
        <v>0</v>
      </c>
      <c r="S547" s="17">
        <v>0</v>
      </c>
      <c r="T547" s="17">
        <v>0</v>
      </c>
      <c r="U547" s="17">
        <v>0</v>
      </c>
      <c r="V547">
        <v>0</v>
      </c>
      <c r="W547">
        <v>25.9</v>
      </c>
      <c r="X547">
        <v>25.9</v>
      </c>
      <c r="Y547" s="17">
        <v>26.4</v>
      </c>
      <c r="AH547">
        <v>27</v>
      </c>
      <c r="AI547">
        <v>25.4</v>
      </c>
      <c r="AJ547">
        <v>25.62</v>
      </c>
      <c r="AR547">
        <v>26.8</v>
      </c>
      <c r="AV547">
        <v>25.7</v>
      </c>
      <c r="AX547">
        <v>24.6</v>
      </c>
      <c r="BA547">
        <v>26.8</v>
      </c>
      <c r="BR547" s="16"/>
    </row>
    <row r="548" spans="1:70">
      <c r="A548" s="317"/>
      <c r="B548" s="314"/>
      <c r="C548" s="216">
        <v>10</v>
      </c>
      <c r="D548" s="198">
        <f>+入力シート①!Y$6</f>
        <v>0</v>
      </c>
      <c r="E548" s="198">
        <f t="shared" ref="E548:E562" si="201">+COUNT($M548:$BR548)</f>
        <v>19</v>
      </c>
      <c r="F548" s="201">
        <f t="shared" ref="F548:F562" si="202">+AVERAGE($M548:$BR548)</f>
        <v>13.50157894736842</v>
      </c>
      <c r="G548" s="201">
        <f t="shared" ref="G548:G562" si="203">+STDEV($M548:$BR548)</f>
        <v>13.17130520114671</v>
      </c>
      <c r="H548" s="201">
        <f t="shared" ref="H548:H562" si="204">+MAX($M548:$BR548)</f>
        <v>26.84</v>
      </c>
      <c r="I548" s="201">
        <f t="shared" ref="I548:I562" si="205">+MIN($M548:$BR548)</f>
        <v>0</v>
      </c>
      <c r="J548" s="201">
        <f t="shared" ref="J548:J559" si="206">+D548-F548</f>
        <v>-13.50157894736842</v>
      </c>
      <c r="K548" s="201">
        <f t="shared" ref="K548:K559" si="207">+J548/G548</f>
        <v>-1.0250752481381236</v>
      </c>
      <c r="M548" s="16"/>
      <c r="N548" s="17">
        <v>0</v>
      </c>
      <c r="O548" s="17">
        <v>0</v>
      </c>
      <c r="P548" s="17">
        <v>0</v>
      </c>
      <c r="Q548" s="17">
        <v>0</v>
      </c>
      <c r="R548" s="17">
        <v>0</v>
      </c>
      <c r="S548" s="17">
        <v>0</v>
      </c>
      <c r="T548" s="17">
        <v>0</v>
      </c>
      <c r="U548" s="17">
        <v>0</v>
      </c>
      <c r="V548">
        <v>0</v>
      </c>
      <c r="W548">
        <v>25.87</v>
      </c>
      <c r="X548">
        <v>25.87</v>
      </c>
      <c r="Y548" s="17">
        <v>26.41</v>
      </c>
      <c r="AH548">
        <v>26.84</v>
      </c>
      <c r="AI548">
        <v>25.25</v>
      </c>
      <c r="AJ548">
        <v>25.53</v>
      </c>
      <c r="AR548">
        <v>24.47</v>
      </c>
      <c r="AV548">
        <v>25.14</v>
      </c>
      <c r="AX548">
        <v>24.69</v>
      </c>
      <c r="BA548">
        <v>26.46</v>
      </c>
      <c r="BR548" s="16"/>
    </row>
    <row r="549" spans="1:70">
      <c r="A549" s="317"/>
      <c r="B549" s="314"/>
      <c r="C549" s="216">
        <v>20</v>
      </c>
      <c r="D549" s="198">
        <f>+入力シート①!Y$7</f>
        <v>0</v>
      </c>
      <c r="E549" s="198">
        <f t="shared" si="201"/>
        <v>19</v>
      </c>
      <c r="F549" s="201">
        <f t="shared" si="202"/>
        <v>13.467368421052631</v>
      </c>
      <c r="G549" s="201">
        <f t="shared" si="203"/>
        <v>13.13974413842948</v>
      </c>
      <c r="H549" s="201">
        <f t="shared" si="204"/>
        <v>26.83</v>
      </c>
      <c r="I549" s="201">
        <f t="shared" si="205"/>
        <v>0</v>
      </c>
      <c r="J549" s="201">
        <f t="shared" si="206"/>
        <v>-13.467368421052631</v>
      </c>
      <c r="K549" s="201">
        <f t="shared" si="207"/>
        <v>-1.0249338403527171</v>
      </c>
      <c r="M549" s="16"/>
      <c r="N549" s="17">
        <v>0</v>
      </c>
      <c r="O549" s="17">
        <v>0</v>
      </c>
      <c r="P549" s="17">
        <v>0</v>
      </c>
      <c r="Q549" s="17">
        <v>0</v>
      </c>
      <c r="R549" s="17">
        <v>0</v>
      </c>
      <c r="S549" s="17">
        <v>0</v>
      </c>
      <c r="T549" s="17">
        <v>0</v>
      </c>
      <c r="U549" s="17">
        <v>0</v>
      </c>
      <c r="V549">
        <v>0</v>
      </c>
      <c r="W549">
        <v>25.82</v>
      </c>
      <c r="X549">
        <v>25.82</v>
      </c>
      <c r="Y549" s="17">
        <v>26.38</v>
      </c>
      <c r="AH549">
        <v>26.83</v>
      </c>
      <c r="AI549">
        <v>25.14</v>
      </c>
      <c r="AJ549">
        <v>25.49</v>
      </c>
      <c r="AR549">
        <v>24.1</v>
      </c>
      <c r="AV549">
        <v>25.19</v>
      </c>
      <c r="AX549">
        <v>24.7</v>
      </c>
      <c r="BA549">
        <v>26.41</v>
      </c>
      <c r="BR549" s="16"/>
    </row>
    <row r="550" spans="1:70">
      <c r="A550" s="317"/>
      <c r="B550" s="314"/>
      <c r="C550" s="216">
        <v>30</v>
      </c>
      <c r="D550" s="198">
        <f>+入力シート①!Y$8</f>
        <v>0</v>
      </c>
      <c r="E550" s="198">
        <f t="shared" si="201"/>
        <v>19</v>
      </c>
      <c r="F550" s="201">
        <f t="shared" si="202"/>
        <v>13.424894736842102</v>
      </c>
      <c r="G550" s="201">
        <f t="shared" si="203"/>
        <v>13.101971669454679</v>
      </c>
      <c r="H550" s="201">
        <f t="shared" si="204"/>
        <v>26.83</v>
      </c>
      <c r="I550" s="201">
        <f t="shared" si="205"/>
        <v>0</v>
      </c>
      <c r="J550" s="201">
        <f t="shared" si="206"/>
        <v>-13.424894736842102</v>
      </c>
      <c r="K550" s="201">
        <f t="shared" si="207"/>
        <v>-1.0246469062469636</v>
      </c>
      <c r="M550" s="16"/>
      <c r="N550" s="17">
        <v>0</v>
      </c>
      <c r="O550" s="17">
        <v>0</v>
      </c>
      <c r="P550" s="17">
        <v>0</v>
      </c>
      <c r="Q550" s="17">
        <v>0</v>
      </c>
      <c r="R550" s="17">
        <v>0</v>
      </c>
      <c r="S550" s="17">
        <v>0</v>
      </c>
      <c r="T550" s="17">
        <v>0</v>
      </c>
      <c r="U550" s="17">
        <v>0</v>
      </c>
      <c r="V550">
        <v>0</v>
      </c>
      <c r="W550">
        <v>25.7315</v>
      </c>
      <c r="X550">
        <v>25.7315</v>
      </c>
      <c r="Y550" s="17">
        <v>26.34</v>
      </c>
      <c r="AH550">
        <v>26.83</v>
      </c>
      <c r="AI550">
        <v>25.18</v>
      </c>
      <c r="AJ550">
        <v>25.45</v>
      </c>
      <c r="AR550">
        <v>23.54</v>
      </c>
      <c r="AV550">
        <v>25.2</v>
      </c>
      <c r="AX550">
        <v>24.7</v>
      </c>
      <c r="BA550">
        <v>26.37</v>
      </c>
      <c r="BR550" s="16"/>
    </row>
    <row r="551" spans="1:70">
      <c r="A551" s="317"/>
      <c r="B551" s="314"/>
      <c r="C551" s="216">
        <v>50</v>
      </c>
      <c r="D551" s="198">
        <f>+入力シート①!Y$9</f>
        <v>0</v>
      </c>
      <c r="E551" s="198">
        <f t="shared" si="201"/>
        <v>19</v>
      </c>
      <c r="F551" s="201">
        <f t="shared" si="202"/>
        <v>13.145126315789474</v>
      </c>
      <c r="G551" s="201">
        <f t="shared" si="203"/>
        <v>12.861146086991457</v>
      </c>
      <c r="H551" s="201">
        <f t="shared" si="204"/>
        <v>26.37</v>
      </c>
      <c r="I551" s="201">
        <f t="shared" si="205"/>
        <v>0</v>
      </c>
      <c r="J551" s="201">
        <f t="shared" si="206"/>
        <v>-13.145126315789474</v>
      </c>
      <c r="K551" s="201">
        <f t="shared" si="207"/>
        <v>-1.022080476100435</v>
      </c>
      <c r="M551" s="16"/>
      <c r="N551" s="17">
        <v>0</v>
      </c>
      <c r="O551" s="17">
        <v>0</v>
      </c>
      <c r="P551" s="17">
        <v>0</v>
      </c>
      <c r="Q551" s="17">
        <v>0</v>
      </c>
      <c r="R551" s="17">
        <v>0</v>
      </c>
      <c r="S551" s="17">
        <v>0</v>
      </c>
      <c r="T551" s="17">
        <v>0</v>
      </c>
      <c r="U551" s="17">
        <v>0</v>
      </c>
      <c r="V551">
        <v>0</v>
      </c>
      <c r="W551">
        <v>25.578700000000001</v>
      </c>
      <c r="X551">
        <v>25.578700000000001</v>
      </c>
      <c r="Y551" s="17">
        <v>26.32</v>
      </c>
      <c r="AH551">
        <v>26.37</v>
      </c>
      <c r="AI551">
        <v>25.21</v>
      </c>
      <c r="AJ551">
        <v>24.93</v>
      </c>
      <c r="AR551">
        <v>21.15</v>
      </c>
      <c r="AV551">
        <v>23.7</v>
      </c>
      <c r="AX551">
        <v>24.65</v>
      </c>
      <c r="BA551">
        <v>26.27</v>
      </c>
      <c r="BR551" s="16"/>
    </row>
    <row r="552" spans="1:70">
      <c r="A552" s="317"/>
      <c r="B552" s="314"/>
      <c r="C552" s="216">
        <v>75</v>
      </c>
      <c r="D552" s="198">
        <f>+入力シート①!Y$10</f>
        <v>0</v>
      </c>
      <c r="E552" s="198">
        <f t="shared" si="201"/>
        <v>19</v>
      </c>
      <c r="F552" s="201">
        <f t="shared" si="202"/>
        <v>12.232842105263156</v>
      </c>
      <c r="G552" s="201">
        <f t="shared" si="203"/>
        <v>12.045764549616408</v>
      </c>
      <c r="H552" s="201">
        <f t="shared" si="204"/>
        <v>26.12</v>
      </c>
      <c r="I552" s="201">
        <f t="shared" si="205"/>
        <v>0</v>
      </c>
      <c r="J552" s="201">
        <f t="shared" si="206"/>
        <v>-12.232842105263156</v>
      </c>
      <c r="K552" s="201">
        <f t="shared" si="207"/>
        <v>-1.0155305671861821</v>
      </c>
      <c r="M552" s="16"/>
      <c r="N552" s="17">
        <v>0</v>
      </c>
      <c r="O552" s="17">
        <v>0</v>
      </c>
      <c r="P552" s="17">
        <v>0</v>
      </c>
      <c r="Q552" s="17">
        <v>0</v>
      </c>
      <c r="R552" s="17">
        <v>0</v>
      </c>
      <c r="S552" s="17">
        <v>0</v>
      </c>
      <c r="T552" s="17">
        <v>0</v>
      </c>
      <c r="U552" s="17">
        <v>0</v>
      </c>
      <c r="V552">
        <v>0</v>
      </c>
      <c r="W552">
        <v>22.817</v>
      </c>
      <c r="X552">
        <v>22.817</v>
      </c>
      <c r="Y552" s="17">
        <v>26.12</v>
      </c>
      <c r="AH552">
        <v>25.21</v>
      </c>
      <c r="AI552">
        <v>25</v>
      </c>
      <c r="AJ552">
        <v>24.6</v>
      </c>
      <c r="AR552">
        <v>18.53</v>
      </c>
      <c r="AV552">
        <v>21.32</v>
      </c>
      <c r="AX552">
        <v>20.83</v>
      </c>
      <c r="BA552">
        <v>25.18</v>
      </c>
      <c r="BR552" s="16"/>
    </row>
    <row r="553" spans="1:70">
      <c r="A553" s="317"/>
      <c r="B553" s="314"/>
      <c r="C553" s="216">
        <v>100</v>
      </c>
      <c r="D553" s="198">
        <f>+入力シート①!Y$11</f>
        <v>0</v>
      </c>
      <c r="E553" s="198">
        <f t="shared" si="201"/>
        <v>19</v>
      </c>
      <c r="F553" s="201">
        <f t="shared" si="202"/>
        <v>11.362263157894736</v>
      </c>
      <c r="G553" s="201">
        <f t="shared" si="203"/>
        <v>11.317938728663867</v>
      </c>
      <c r="H553" s="201">
        <f t="shared" si="204"/>
        <v>25.34</v>
      </c>
      <c r="I553" s="201">
        <f t="shared" si="205"/>
        <v>0</v>
      </c>
      <c r="J553" s="201">
        <f t="shared" si="206"/>
        <v>-11.362263157894736</v>
      </c>
      <c r="K553" s="201">
        <f t="shared" si="207"/>
        <v>-1.0039162987442769</v>
      </c>
      <c r="M553" s="16"/>
      <c r="N553" s="17">
        <v>0</v>
      </c>
      <c r="O553" s="17">
        <v>0</v>
      </c>
      <c r="P553" s="17">
        <v>0</v>
      </c>
      <c r="Q553" s="17">
        <v>0</v>
      </c>
      <c r="R553" s="17">
        <v>0</v>
      </c>
      <c r="S553" s="17">
        <v>0</v>
      </c>
      <c r="T553" s="17">
        <v>0</v>
      </c>
      <c r="U553" s="17">
        <v>0</v>
      </c>
      <c r="V553">
        <v>0</v>
      </c>
      <c r="W553">
        <v>20.596499999999999</v>
      </c>
      <c r="X553">
        <v>20.596499999999999</v>
      </c>
      <c r="Y553" s="17">
        <v>25.34</v>
      </c>
      <c r="AH553">
        <v>24.64</v>
      </c>
      <c r="AI553">
        <v>24.79</v>
      </c>
      <c r="AJ553">
        <v>24.48</v>
      </c>
      <c r="AR553">
        <v>16.399999999999999</v>
      </c>
      <c r="AV553">
        <v>17.88</v>
      </c>
      <c r="AX553">
        <v>18.190000000000001</v>
      </c>
      <c r="BA553">
        <v>22.97</v>
      </c>
      <c r="BR553" s="16"/>
    </row>
    <row r="554" spans="1:70">
      <c r="A554" s="317"/>
      <c r="B554" s="314"/>
      <c r="C554" s="216">
        <v>150</v>
      </c>
      <c r="D554" s="198">
        <f>+入力シート①!Y$12</f>
        <v>0</v>
      </c>
      <c r="E554" s="198">
        <f t="shared" si="201"/>
        <v>19</v>
      </c>
      <c r="F554" s="201">
        <f t="shared" si="202"/>
        <v>9.6484736842105256</v>
      </c>
      <c r="G554" s="201">
        <f t="shared" si="203"/>
        <v>9.6540140650774617</v>
      </c>
      <c r="H554" s="201">
        <f t="shared" si="204"/>
        <v>22.48</v>
      </c>
      <c r="I554" s="201">
        <f t="shared" si="205"/>
        <v>0</v>
      </c>
      <c r="J554" s="201">
        <f t="shared" si="206"/>
        <v>-9.6484736842105256</v>
      </c>
      <c r="K554" s="201">
        <f t="shared" si="207"/>
        <v>-0.99942610598766601</v>
      </c>
      <c r="M554" s="16"/>
      <c r="N554" s="17">
        <v>0</v>
      </c>
      <c r="O554" s="17">
        <v>0</v>
      </c>
      <c r="P554" s="17">
        <v>0</v>
      </c>
      <c r="Q554" s="17">
        <v>0</v>
      </c>
      <c r="R554" s="17">
        <v>0</v>
      </c>
      <c r="S554" s="17">
        <v>0</v>
      </c>
      <c r="T554" s="17">
        <v>0</v>
      </c>
      <c r="U554" s="17">
        <v>0</v>
      </c>
      <c r="V554">
        <v>0</v>
      </c>
      <c r="W554">
        <v>18.035499999999999</v>
      </c>
      <c r="X554">
        <v>18.035499999999999</v>
      </c>
      <c r="Y554" s="17">
        <v>22.48</v>
      </c>
      <c r="AH554">
        <v>20.83</v>
      </c>
      <c r="AI554">
        <v>19.54</v>
      </c>
      <c r="AJ554">
        <v>22.39</v>
      </c>
      <c r="AR554">
        <v>14.68</v>
      </c>
      <c r="AV554">
        <v>13.9</v>
      </c>
      <c r="AX554">
        <v>14.99</v>
      </c>
      <c r="BA554">
        <v>18.440000000000001</v>
      </c>
      <c r="BR554" s="16"/>
    </row>
    <row r="555" spans="1:70">
      <c r="A555" s="317"/>
      <c r="B555" s="314"/>
      <c r="C555" s="216">
        <v>200</v>
      </c>
      <c r="D555" s="198">
        <f>+入力シート①!Y$13</f>
        <v>0</v>
      </c>
      <c r="E555" s="198">
        <f t="shared" si="201"/>
        <v>19</v>
      </c>
      <c r="F555" s="201">
        <f t="shared" si="202"/>
        <v>8.3445789473684204</v>
      </c>
      <c r="G555" s="201">
        <f t="shared" si="203"/>
        <v>8.431307089030275</v>
      </c>
      <c r="H555" s="201">
        <f t="shared" si="204"/>
        <v>20</v>
      </c>
      <c r="I555" s="201">
        <f t="shared" si="205"/>
        <v>0</v>
      </c>
      <c r="J555" s="201">
        <f t="shared" si="206"/>
        <v>-8.3445789473684204</v>
      </c>
      <c r="K555" s="201">
        <f t="shared" si="207"/>
        <v>-0.98971355914972026</v>
      </c>
      <c r="M555" s="16"/>
      <c r="N555" s="17">
        <v>0</v>
      </c>
      <c r="O555" s="17">
        <v>0</v>
      </c>
      <c r="P555" s="17">
        <v>0</v>
      </c>
      <c r="Q555" s="17">
        <v>0</v>
      </c>
      <c r="R555" s="17">
        <v>0</v>
      </c>
      <c r="S555" s="17">
        <v>0</v>
      </c>
      <c r="T555" s="17">
        <v>0</v>
      </c>
      <c r="U555" s="17">
        <v>0</v>
      </c>
      <c r="V555">
        <v>0</v>
      </c>
      <c r="W555">
        <v>15.438499999999999</v>
      </c>
      <c r="X555">
        <v>15.438499999999999</v>
      </c>
      <c r="Y555" s="17">
        <v>19.77</v>
      </c>
      <c r="AH555">
        <v>18.149999999999999</v>
      </c>
      <c r="AI555">
        <v>17.64</v>
      </c>
      <c r="AJ555">
        <v>20</v>
      </c>
      <c r="AR555">
        <v>11.89</v>
      </c>
      <c r="AV555">
        <v>11.46</v>
      </c>
      <c r="AX555">
        <v>12.36</v>
      </c>
      <c r="BA555">
        <v>16.399999999999999</v>
      </c>
      <c r="BR555" s="16"/>
    </row>
    <row r="556" spans="1:70">
      <c r="A556" s="317"/>
      <c r="B556" s="314"/>
      <c r="C556" s="216">
        <v>300</v>
      </c>
      <c r="D556" s="198">
        <f>+入力シート①!Y$14</f>
        <v>0</v>
      </c>
      <c r="E556" s="198">
        <f t="shared" si="201"/>
        <v>15</v>
      </c>
      <c r="F556" s="201">
        <f t="shared" si="202"/>
        <v>5.9599733333333331</v>
      </c>
      <c r="G556" s="201">
        <f t="shared" si="203"/>
        <v>7.6659048951898203</v>
      </c>
      <c r="H556" s="201">
        <f t="shared" si="204"/>
        <v>17.489999999999998</v>
      </c>
      <c r="I556" s="201">
        <f t="shared" si="205"/>
        <v>0</v>
      </c>
      <c r="J556" s="201">
        <f t="shared" si="206"/>
        <v>-5.9599733333333331</v>
      </c>
      <c r="K556" s="201">
        <f t="shared" si="207"/>
        <v>-0.77746507618077543</v>
      </c>
      <c r="M556" s="16"/>
      <c r="N556" s="17">
        <v>0</v>
      </c>
      <c r="O556" s="17">
        <v>0</v>
      </c>
      <c r="P556" s="17">
        <v>0</v>
      </c>
      <c r="Q556" s="17">
        <v>0</v>
      </c>
      <c r="R556" s="17">
        <v>0</v>
      </c>
      <c r="S556" s="17">
        <v>0</v>
      </c>
      <c r="T556" s="17">
        <v>0</v>
      </c>
      <c r="U556" s="17">
        <v>0</v>
      </c>
      <c r="V556">
        <v>0</v>
      </c>
      <c r="W556">
        <v>12.434799999999999</v>
      </c>
      <c r="X556">
        <v>12.434799999999999</v>
      </c>
      <c r="Y556" s="17">
        <v>16.98</v>
      </c>
      <c r="AH556">
        <v>15.4</v>
      </c>
      <c r="AI556">
        <v>14.66</v>
      </c>
      <c r="AJ556">
        <v>17.489999999999998</v>
      </c>
      <c r="BR556" s="16"/>
    </row>
    <row r="557" spans="1:70">
      <c r="A557" s="317"/>
      <c r="B557" s="314"/>
      <c r="C557" s="216">
        <v>400</v>
      </c>
      <c r="D557" s="198">
        <f>+入力シート①!Y$15</f>
        <v>0</v>
      </c>
      <c r="E557" s="198">
        <f t="shared" si="201"/>
        <v>15</v>
      </c>
      <c r="F557" s="201">
        <f t="shared" si="202"/>
        <v>4.7231599999999991</v>
      </c>
      <c r="G557" s="201">
        <f t="shared" si="203"/>
        <v>6.0904122168489438</v>
      </c>
      <c r="H557" s="201">
        <f t="shared" si="204"/>
        <v>14.41</v>
      </c>
      <c r="I557" s="201">
        <f t="shared" si="205"/>
        <v>0</v>
      </c>
      <c r="J557" s="201">
        <f t="shared" si="206"/>
        <v>-4.7231599999999991</v>
      </c>
      <c r="K557" s="201">
        <f t="shared" si="207"/>
        <v>-0.7755074421618815</v>
      </c>
      <c r="M557" s="16"/>
      <c r="N557" s="17">
        <v>0</v>
      </c>
      <c r="O557" s="17">
        <v>0</v>
      </c>
      <c r="P557" s="17">
        <v>0</v>
      </c>
      <c r="Q557" s="17">
        <v>0</v>
      </c>
      <c r="R557" s="17">
        <v>0</v>
      </c>
      <c r="S557" s="17">
        <v>0</v>
      </c>
      <c r="T557" s="17">
        <v>0</v>
      </c>
      <c r="U557" s="17">
        <v>0</v>
      </c>
      <c r="V557">
        <v>0</v>
      </c>
      <c r="W557">
        <v>9.7687000000000008</v>
      </c>
      <c r="X557">
        <v>9.7687000000000008</v>
      </c>
      <c r="Y557" s="17">
        <v>14.41</v>
      </c>
      <c r="AH557">
        <v>12.01</v>
      </c>
      <c r="AI557">
        <v>11.6</v>
      </c>
      <c r="AJ557">
        <v>13.29</v>
      </c>
      <c r="BR557" s="16"/>
    </row>
    <row r="558" spans="1:70">
      <c r="A558" s="317"/>
      <c r="B558" s="314"/>
      <c r="C558" s="216">
        <v>500</v>
      </c>
      <c r="D558" s="198">
        <f>+入力シート①!Y$16</f>
        <v>0</v>
      </c>
      <c r="E558" s="198">
        <f t="shared" si="201"/>
        <v>12</v>
      </c>
      <c r="F558" s="201">
        <f t="shared" si="202"/>
        <v>2.3618833333333331</v>
      </c>
      <c r="G558" s="201">
        <f t="shared" si="203"/>
        <v>4.4526701776132107</v>
      </c>
      <c r="H558" s="201">
        <f t="shared" si="204"/>
        <v>12.84</v>
      </c>
      <c r="I558" s="201">
        <f t="shared" si="205"/>
        <v>0</v>
      </c>
      <c r="J558" s="201">
        <f t="shared" si="206"/>
        <v>-2.3618833333333331</v>
      </c>
      <c r="K558" s="201">
        <f t="shared" si="207"/>
        <v>-0.53044201324594553</v>
      </c>
      <c r="M558" s="16"/>
      <c r="N558" s="17">
        <v>0</v>
      </c>
      <c r="O558" s="17">
        <v>0</v>
      </c>
      <c r="P558" s="17">
        <v>0</v>
      </c>
      <c r="Q558" s="17">
        <v>0</v>
      </c>
      <c r="R558" s="17">
        <v>0</v>
      </c>
      <c r="S558" s="17">
        <v>0</v>
      </c>
      <c r="T558" s="17">
        <v>0</v>
      </c>
      <c r="U558" s="17">
        <v>0</v>
      </c>
      <c r="V558">
        <v>0</v>
      </c>
      <c r="W558">
        <v>7.7512999999999996</v>
      </c>
      <c r="X558">
        <v>7.7512999999999996</v>
      </c>
      <c r="Y558" s="17">
        <v>12.84</v>
      </c>
      <c r="BR558" s="16"/>
    </row>
    <row r="559" spans="1:70">
      <c r="A559" s="317"/>
      <c r="B559" s="314"/>
      <c r="C559" s="216">
        <v>600</v>
      </c>
      <c r="D559" s="198">
        <f>+入力シート①!Y$17</f>
        <v>0</v>
      </c>
      <c r="E559" s="198">
        <f t="shared" si="201"/>
        <v>9</v>
      </c>
      <c r="F559" s="201">
        <f t="shared" si="202"/>
        <v>0</v>
      </c>
      <c r="G559" s="201">
        <f t="shared" si="203"/>
        <v>0</v>
      </c>
      <c r="H559" s="201">
        <f t="shared" si="204"/>
        <v>0</v>
      </c>
      <c r="I559" s="201">
        <f t="shared" si="205"/>
        <v>0</v>
      </c>
      <c r="J559" s="201">
        <f t="shared" si="206"/>
        <v>0</v>
      </c>
      <c r="K559" s="201" t="e">
        <f t="shared" si="207"/>
        <v>#DIV/0!</v>
      </c>
      <c r="M559" s="16"/>
      <c r="N559" s="17">
        <v>0</v>
      </c>
      <c r="O559" s="17">
        <v>0</v>
      </c>
      <c r="P559" s="17">
        <v>0</v>
      </c>
      <c r="Q559" s="17">
        <v>0</v>
      </c>
      <c r="R559" s="17">
        <v>0</v>
      </c>
      <c r="S559" s="17">
        <v>0</v>
      </c>
      <c r="T559" s="17">
        <v>0</v>
      </c>
      <c r="U559" s="17">
        <v>0</v>
      </c>
      <c r="V559">
        <v>0</v>
      </c>
      <c r="BR559" s="16"/>
    </row>
    <row r="560" spans="1:70">
      <c r="A560" s="317"/>
      <c r="B560" s="217"/>
      <c r="C560" s="217"/>
      <c r="D560" s="218"/>
      <c r="E560" s="218"/>
      <c r="F560" s="219"/>
      <c r="G560" s="219"/>
      <c r="H560" s="219"/>
      <c r="I560" s="219"/>
      <c r="J560" s="219"/>
      <c r="K560" s="219"/>
      <c r="L560" s="18"/>
      <c r="M560" s="16"/>
      <c r="V560" s="18"/>
      <c r="W560" s="18"/>
      <c r="X560" s="18"/>
      <c r="AC560" s="18"/>
      <c r="AD560" s="18"/>
      <c r="AE560" s="18"/>
      <c r="AF560" s="18"/>
      <c r="AG560" s="18"/>
      <c r="AH560" s="18"/>
      <c r="AI560" s="18"/>
      <c r="AJ560" s="18"/>
      <c r="AK560" s="18"/>
      <c r="AL560" s="18"/>
      <c r="AM560" s="18"/>
      <c r="AN560" s="18"/>
      <c r="AO560" s="18"/>
      <c r="AP560" s="18"/>
      <c r="AQ560" s="18"/>
      <c r="AR560" s="18"/>
      <c r="AS560" s="18"/>
      <c r="AT560" s="18"/>
      <c r="AU560" s="18"/>
      <c r="AV560" s="18"/>
      <c r="AW560" s="18"/>
      <c r="AX560" s="18"/>
      <c r="AY560" s="18"/>
      <c r="AZ560" s="18"/>
      <c r="BA560" s="18"/>
      <c r="BB560" s="18"/>
      <c r="BC560" s="18"/>
      <c r="BD560" s="18"/>
      <c r="BE560" s="18"/>
      <c r="BF560" s="18"/>
      <c r="BG560" s="18"/>
      <c r="BH560" s="18"/>
      <c r="BI560" s="18"/>
      <c r="BJ560" s="18"/>
      <c r="BK560" s="18"/>
      <c r="BL560" s="18"/>
      <c r="BM560" s="18"/>
      <c r="BN560" s="18"/>
      <c r="BO560" s="18"/>
      <c r="BP560" s="18"/>
      <c r="BQ560" s="18"/>
      <c r="BR560" s="16"/>
    </row>
    <row r="561" spans="1:70">
      <c r="A561" s="317"/>
      <c r="B561" s="315" t="s">
        <v>25</v>
      </c>
      <c r="C561" s="220" t="s">
        <v>23</v>
      </c>
      <c r="D561" s="198">
        <f>+入力シート①!Y$19</f>
        <v>0</v>
      </c>
      <c r="E561" s="198">
        <f t="shared" si="201"/>
        <v>15</v>
      </c>
      <c r="F561" s="201">
        <f t="shared" si="202"/>
        <v>70.86666666666666</v>
      </c>
      <c r="G561" s="201">
        <f t="shared" si="203"/>
        <v>106.47123465764737</v>
      </c>
      <c r="H561" s="201">
        <f t="shared" si="204"/>
        <v>280</v>
      </c>
      <c r="I561" s="201">
        <f t="shared" si="205"/>
        <v>0</v>
      </c>
      <c r="J561" s="201">
        <f>+D561-F561</f>
        <v>-70.86666666666666</v>
      </c>
      <c r="K561" s="201">
        <f>+J561/G561</f>
        <v>-0.6655944856329945</v>
      </c>
      <c r="M561" s="16"/>
      <c r="N561" s="17">
        <v>0</v>
      </c>
      <c r="O561" s="17">
        <v>0</v>
      </c>
      <c r="P561" s="17">
        <v>0</v>
      </c>
      <c r="Q561" s="17">
        <v>0</v>
      </c>
      <c r="R561" s="17">
        <v>0</v>
      </c>
      <c r="S561" s="17">
        <v>0</v>
      </c>
      <c r="T561" s="17">
        <v>0</v>
      </c>
      <c r="U561" s="17">
        <v>0</v>
      </c>
      <c r="V561">
        <v>0</v>
      </c>
      <c r="Y561" s="17">
        <v>270</v>
      </c>
      <c r="AH561">
        <v>114</v>
      </c>
      <c r="AI561">
        <v>170</v>
      </c>
      <c r="AJ561">
        <v>280</v>
      </c>
      <c r="AV561">
        <v>29</v>
      </c>
      <c r="AX561">
        <v>200</v>
      </c>
      <c r="BR561" s="16"/>
    </row>
    <row r="562" spans="1:70">
      <c r="A562" s="317"/>
      <c r="B562" s="316"/>
      <c r="C562" s="221" t="s">
        <v>24</v>
      </c>
      <c r="D562" s="198">
        <f>+入力シート①!Y$20</f>
        <v>0</v>
      </c>
      <c r="E562" s="198">
        <f t="shared" si="201"/>
        <v>15</v>
      </c>
      <c r="F562" s="201">
        <f t="shared" si="202"/>
        <v>0.53333333333333333</v>
      </c>
      <c r="G562" s="201">
        <f t="shared" si="203"/>
        <v>0.84992996910389784</v>
      </c>
      <c r="H562" s="201">
        <f t="shared" si="204"/>
        <v>2.7</v>
      </c>
      <c r="I562" s="201">
        <f t="shared" si="205"/>
        <v>0</v>
      </c>
      <c r="J562" s="201">
        <f>+D562-F562</f>
        <v>-0.53333333333333333</v>
      </c>
      <c r="K562" s="201">
        <f>+J562/G562</f>
        <v>-0.6275026798921326</v>
      </c>
      <c r="M562" s="16"/>
      <c r="N562" s="17">
        <v>0</v>
      </c>
      <c r="O562" s="17">
        <v>0</v>
      </c>
      <c r="P562" s="17">
        <v>0</v>
      </c>
      <c r="Q562" s="17">
        <v>0</v>
      </c>
      <c r="R562" s="17">
        <v>0</v>
      </c>
      <c r="S562" s="17">
        <v>0</v>
      </c>
      <c r="T562" s="17">
        <v>0</v>
      </c>
      <c r="U562" s="17">
        <v>0</v>
      </c>
      <c r="V562">
        <v>0</v>
      </c>
      <c r="Y562" s="17">
        <v>1.8</v>
      </c>
      <c r="AH562">
        <v>1.6</v>
      </c>
      <c r="AI562">
        <v>0.4</v>
      </c>
      <c r="AJ562">
        <v>0.8</v>
      </c>
      <c r="AV562">
        <v>2.7</v>
      </c>
      <c r="AX562">
        <v>0.7</v>
      </c>
      <c r="BR562" s="16"/>
    </row>
    <row r="563" spans="1:70" ht="0.95" customHeight="1">
      <c r="M563" s="16"/>
      <c r="BR563" s="16"/>
    </row>
    <row r="564" spans="1:70" ht="0.95" customHeight="1">
      <c r="M564" s="16"/>
      <c r="BR564" s="16"/>
    </row>
    <row r="565" spans="1:70" ht="0.95" customHeight="1">
      <c r="M565" s="16"/>
      <c r="BR565" s="16"/>
    </row>
    <row r="566" spans="1:70" ht="0.95" customHeight="1">
      <c r="M566" s="16"/>
      <c r="BR566" s="16"/>
    </row>
    <row r="567" spans="1:70" ht="0.95" customHeight="1">
      <c r="M567" s="16"/>
      <c r="BR567" s="16"/>
    </row>
    <row r="568" spans="1:70" ht="0.95" customHeight="1">
      <c r="M568" s="16"/>
      <c r="BR568" s="16"/>
    </row>
    <row r="569" spans="1:70" ht="0.95" customHeight="1">
      <c r="M569" s="16"/>
      <c r="BR569" s="16"/>
    </row>
    <row r="570" spans="1:70" ht="0.95" customHeight="1">
      <c r="M570" s="16"/>
      <c r="BR570" s="16"/>
    </row>
    <row r="571" spans="1:70" ht="16.5" thickBot="1">
      <c r="D571" s="199" t="s">
        <v>26</v>
      </c>
      <c r="E571" s="199" t="s">
        <v>3</v>
      </c>
      <c r="F571" s="200" t="s">
        <v>4</v>
      </c>
      <c r="G571" s="200" t="s">
        <v>8</v>
      </c>
      <c r="H571" s="200" t="s">
        <v>5</v>
      </c>
      <c r="I571" s="200" t="s">
        <v>6</v>
      </c>
      <c r="J571" s="200" t="s">
        <v>7</v>
      </c>
      <c r="K571" s="201" t="s">
        <v>61</v>
      </c>
      <c r="M571" s="16"/>
      <c r="N571" s="17" t="s">
        <v>26</v>
      </c>
      <c r="O571" s="17" t="s">
        <v>26</v>
      </c>
      <c r="P571" s="17" t="s">
        <v>26</v>
      </c>
      <c r="Q571" s="17" t="s">
        <v>26</v>
      </c>
      <c r="R571" s="17" t="s">
        <v>26</v>
      </c>
      <c r="S571" s="17" t="s">
        <v>111</v>
      </c>
      <c r="T571" s="17" t="s">
        <v>111</v>
      </c>
      <c r="V571" s="170" t="s">
        <v>111</v>
      </c>
      <c r="W571" s="170"/>
      <c r="X571" s="170"/>
      <c r="Y571" s="170"/>
      <c r="Z571" s="170"/>
      <c r="AA571" s="78"/>
      <c r="AB571" s="78"/>
      <c r="AC571" s="1"/>
      <c r="AD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6"/>
    </row>
    <row r="572" spans="1:70">
      <c r="A572" s="317">
        <v>49</v>
      </c>
      <c r="B572" s="312" t="s">
        <v>18</v>
      </c>
      <c r="C572" s="313"/>
      <c r="D572" s="203">
        <f>+入力シート①!Z$2</f>
        <v>0</v>
      </c>
      <c r="E572" s="204"/>
      <c r="F572" s="205"/>
      <c r="G572" s="205"/>
      <c r="H572" s="205"/>
      <c r="I572" s="205"/>
      <c r="J572" s="205"/>
      <c r="K572" s="206"/>
      <c r="M572" s="16"/>
      <c r="N572" s="189">
        <v>0</v>
      </c>
      <c r="O572" s="189">
        <v>0</v>
      </c>
      <c r="P572" s="189">
        <v>0</v>
      </c>
      <c r="Q572" s="189">
        <v>0</v>
      </c>
      <c r="R572" s="189">
        <v>0</v>
      </c>
      <c r="S572" s="189">
        <v>0</v>
      </c>
      <c r="T572" s="189">
        <v>0</v>
      </c>
      <c r="U572" s="17">
        <v>2011</v>
      </c>
      <c r="V572" s="189">
        <v>40455</v>
      </c>
      <c r="W572" s="17">
        <f t="shared" ref="W572:BE572" si="208">+W$1</f>
        <v>2009</v>
      </c>
      <c r="X572" s="17">
        <f t="shared" si="208"/>
        <v>2008</v>
      </c>
      <c r="Y572" s="17">
        <f t="shared" si="208"/>
        <v>2007</v>
      </c>
      <c r="Z572" s="17">
        <f t="shared" si="208"/>
        <v>2006</v>
      </c>
      <c r="AA572" s="77">
        <f t="shared" si="208"/>
        <v>2005</v>
      </c>
      <c r="AB572" s="77">
        <f t="shared" si="208"/>
        <v>2004</v>
      </c>
      <c r="AC572">
        <f t="shared" si="208"/>
        <v>2003</v>
      </c>
      <c r="AD572">
        <f t="shared" si="208"/>
        <v>2002</v>
      </c>
      <c r="AE572">
        <f t="shared" si="208"/>
        <v>2001</v>
      </c>
      <c r="AF572">
        <f t="shared" si="208"/>
        <v>2000</v>
      </c>
      <c r="AG572">
        <f t="shared" si="208"/>
        <v>1999</v>
      </c>
      <c r="AH572">
        <f t="shared" si="208"/>
        <v>1998</v>
      </c>
      <c r="AI572">
        <f t="shared" si="208"/>
        <v>1997</v>
      </c>
      <c r="AJ572">
        <f t="shared" si="208"/>
        <v>1996</v>
      </c>
      <c r="AK572">
        <f t="shared" si="208"/>
        <v>1995</v>
      </c>
      <c r="AL572">
        <f t="shared" si="208"/>
        <v>1994</v>
      </c>
      <c r="AM572">
        <f t="shared" si="208"/>
        <v>1993</v>
      </c>
      <c r="AN572">
        <f t="shared" si="208"/>
        <v>1992</v>
      </c>
      <c r="AO572">
        <f t="shared" si="208"/>
        <v>1991</v>
      </c>
      <c r="AP572">
        <f t="shared" si="208"/>
        <v>1990</v>
      </c>
      <c r="AQ572">
        <f t="shared" si="208"/>
        <v>1990</v>
      </c>
      <c r="AR572">
        <f t="shared" si="208"/>
        <v>1990</v>
      </c>
      <c r="AS572">
        <f t="shared" si="208"/>
        <v>1989</v>
      </c>
      <c r="AT572">
        <f t="shared" si="208"/>
        <v>1988</v>
      </c>
      <c r="AU572">
        <f t="shared" si="208"/>
        <v>1988</v>
      </c>
      <c r="AV572">
        <f t="shared" si="208"/>
        <v>1988</v>
      </c>
      <c r="AW572">
        <f t="shared" si="208"/>
        <v>1987</v>
      </c>
      <c r="AX572">
        <f t="shared" si="208"/>
        <v>1987</v>
      </c>
      <c r="AY572">
        <f t="shared" si="208"/>
        <v>1987</v>
      </c>
      <c r="AZ572">
        <f t="shared" si="208"/>
        <v>1986</v>
      </c>
      <c r="BA572">
        <f t="shared" si="208"/>
        <v>1986</v>
      </c>
      <c r="BB572">
        <f t="shared" si="208"/>
        <v>1986</v>
      </c>
      <c r="BC572">
        <f t="shared" si="208"/>
        <v>1985</v>
      </c>
      <c r="BD572">
        <f t="shared" si="208"/>
        <v>1985</v>
      </c>
      <c r="BE572">
        <f t="shared" si="208"/>
        <v>1985</v>
      </c>
      <c r="BF572">
        <f t="shared" ref="BF572:BQ572" si="209">+BF$1</f>
        <v>1984</v>
      </c>
      <c r="BG572">
        <f t="shared" si="209"/>
        <v>1984</v>
      </c>
      <c r="BH572">
        <f t="shared" si="209"/>
        <v>1984</v>
      </c>
      <c r="BI572">
        <f t="shared" si="209"/>
        <v>1983</v>
      </c>
      <c r="BJ572">
        <f t="shared" si="209"/>
        <v>1983</v>
      </c>
      <c r="BK572">
        <f t="shared" si="209"/>
        <v>1983</v>
      </c>
      <c r="BL572">
        <f t="shared" si="209"/>
        <v>1983</v>
      </c>
      <c r="BM572">
        <f t="shared" si="209"/>
        <v>1982</v>
      </c>
      <c r="BN572">
        <f t="shared" si="209"/>
        <v>1981</v>
      </c>
      <c r="BO572">
        <f t="shared" si="209"/>
        <v>1981</v>
      </c>
      <c r="BP572">
        <f t="shared" si="209"/>
        <v>1981</v>
      </c>
      <c r="BQ572">
        <f t="shared" si="209"/>
        <v>1980</v>
      </c>
      <c r="BR572" s="16"/>
    </row>
    <row r="573" spans="1:70">
      <c r="A573" s="317"/>
      <c r="B573" s="312" t="s">
        <v>19</v>
      </c>
      <c r="C573" s="313"/>
      <c r="D573" s="207">
        <f>+入力シート①!Z$2</f>
        <v>0</v>
      </c>
      <c r="E573" s="208"/>
      <c r="F573" s="209"/>
      <c r="G573" s="209"/>
      <c r="H573" s="209"/>
      <c r="I573" s="209"/>
      <c r="J573" s="209"/>
      <c r="K573" s="210"/>
      <c r="M573" s="16"/>
      <c r="N573" s="190">
        <v>0</v>
      </c>
      <c r="O573" s="190">
        <v>0</v>
      </c>
      <c r="P573" s="190">
        <v>0</v>
      </c>
      <c r="Q573" s="190">
        <v>0</v>
      </c>
      <c r="R573" s="190">
        <v>0</v>
      </c>
      <c r="S573" s="190">
        <v>0</v>
      </c>
      <c r="T573" s="190">
        <v>0</v>
      </c>
      <c r="U573" s="17">
        <v>0</v>
      </c>
      <c r="V573" s="190">
        <v>40455</v>
      </c>
      <c r="W573" s="17">
        <f>+W$3</f>
        <v>10</v>
      </c>
      <c r="X573" s="17">
        <f>+X$3</f>
        <v>10</v>
      </c>
      <c r="Y573" s="17">
        <f>+Y$3</f>
        <v>10</v>
      </c>
      <c r="Z573" s="17">
        <f t="shared" ref="Z573:BQ573" si="210">+Z$3</f>
        <v>10</v>
      </c>
      <c r="AA573" s="77">
        <f t="shared" si="210"/>
        <v>10</v>
      </c>
      <c r="AB573" s="77">
        <f t="shared" si="210"/>
        <v>10</v>
      </c>
      <c r="AC573">
        <f t="shared" si="210"/>
        <v>10</v>
      </c>
      <c r="AD573">
        <f t="shared" si="210"/>
        <v>10</v>
      </c>
      <c r="AE573">
        <f t="shared" si="210"/>
        <v>10</v>
      </c>
      <c r="AF573">
        <f t="shared" si="210"/>
        <v>10</v>
      </c>
      <c r="AG573">
        <f t="shared" si="210"/>
        <v>10</v>
      </c>
      <c r="AH573">
        <f t="shared" si="210"/>
        <v>10</v>
      </c>
      <c r="AI573">
        <f t="shared" si="210"/>
        <v>10</v>
      </c>
      <c r="AJ573">
        <f t="shared" si="210"/>
        <v>10</v>
      </c>
      <c r="AK573">
        <f t="shared" si="210"/>
        <v>10</v>
      </c>
      <c r="AL573">
        <f t="shared" si="210"/>
        <v>10</v>
      </c>
      <c r="AM573">
        <f t="shared" si="210"/>
        <v>10</v>
      </c>
      <c r="AN573">
        <f t="shared" si="210"/>
        <v>10</v>
      </c>
      <c r="AO573">
        <f t="shared" si="210"/>
        <v>10</v>
      </c>
      <c r="AP573">
        <f t="shared" si="210"/>
        <v>10</v>
      </c>
      <c r="AQ573">
        <f t="shared" si="210"/>
        <v>10</v>
      </c>
      <c r="AR573">
        <f t="shared" si="210"/>
        <v>10</v>
      </c>
      <c r="AS573">
        <f t="shared" si="210"/>
        <v>10</v>
      </c>
      <c r="AT573">
        <f t="shared" si="210"/>
        <v>10</v>
      </c>
      <c r="AU573">
        <f t="shared" si="210"/>
        <v>10</v>
      </c>
      <c r="AV573">
        <f t="shared" si="210"/>
        <v>10</v>
      </c>
      <c r="AW573">
        <f t="shared" si="210"/>
        <v>10</v>
      </c>
      <c r="AX573">
        <f t="shared" si="210"/>
        <v>10</v>
      </c>
      <c r="AY573">
        <f t="shared" si="210"/>
        <v>10</v>
      </c>
      <c r="AZ573">
        <f t="shared" si="210"/>
        <v>10</v>
      </c>
      <c r="BA573">
        <f t="shared" si="210"/>
        <v>10</v>
      </c>
      <c r="BB573">
        <f t="shared" si="210"/>
        <v>10</v>
      </c>
      <c r="BC573">
        <f t="shared" si="210"/>
        <v>10</v>
      </c>
      <c r="BD573">
        <f t="shared" si="210"/>
        <v>10</v>
      </c>
      <c r="BE573">
        <f t="shared" si="210"/>
        <v>10</v>
      </c>
      <c r="BF573">
        <f t="shared" si="210"/>
        <v>10</v>
      </c>
      <c r="BG573">
        <f t="shared" si="210"/>
        <v>10</v>
      </c>
      <c r="BH573">
        <f t="shared" si="210"/>
        <v>10</v>
      </c>
      <c r="BI573">
        <f t="shared" si="210"/>
        <v>10</v>
      </c>
      <c r="BJ573">
        <f t="shared" si="210"/>
        <v>10</v>
      </c>
      <c r="BK573">
        <f t="shared" si="210"/>
        <v>10</v>
      </c>
      <c r="BL573">
        <f t="shared" si="210"/>
        <v>10</v>
      </c>
      <c r="BM573">
        <f t="shared" si="210"/>
        <v>10</v>
      </c>
      <c r="BN573">
        <f t="shared" si="210"/>
        <v>10</v>
      </c>
      <c r="BO573">
        <f t="shared" si="210"/>
        <v>10</v>
      </c>
      <c r="BP573">
        <f t="shared" si="210"/>
        <v>10</v>
      </c>
      <c r="BQ573">
        <f t="shared" si="210"/>
        <v>10</v>
      </c>
      <c r="BR573" s="16"/>
    </row>
    <row r="574" spans="1:70">
      <c r="A574" s="317"/>
      <c r="B574" s="312" t="s">
        <v>20</v>
      </c>
      <c r="C574" s="313"/>
      <c r="D574" s="211">
        <f>+入力シート①!Z$2</f>
        <v>0</v>
      </c>
      <c r="E574" s="208"/>
      <c r="F574" s="209"/>
      <c r="G574" s="209"/>
      <c r="H574" s="209"/>
      <c r="I574" s="209"/>
      <c r="J574" s="209"/>
      <c r="K574" s="210"/>
      <c r="M574" s="16"/>
      <c r="N574" s="191">
        <v>0</v>
      </c>
      <c r="O574" s="191">
        <v>0</v>
      </c>
      <c r="P574" s="191">
        <v>0</v>
      </c>
      <c r="Q574" s="191">
        <v>0</v>
      </c>
      <c r="R574" s="191">
        <v>0</v>
      </c>
      <c r="S574" s="191">
        <v>0</v>
      </c>
      <c r="T574" s="191">
        <v>0</v>
      </c>
      <c r="U574" s="17">
        <v>0</v>
      </c>
      <c r="V574" s="79">
        <v>0</v>
      </c>
      <c r="W574" s="79"/>
      <c r="X574" s="79"/>
      <c r="Y574" s="17">
        <v>22</v>
      </c>
      <c r="AA574" s="77">
        <v>4</v>
      </c>
      <c r="AI574">
        <v>20</v>
      </c>
      <c r="AR574">
        <v>4</v>
      </c>
      <c r="AV574">
        <v>24</v>
      </c>
      <c r="AX574">
        <v>6</v>
      </c>
      <c r="BA574">
        <v>6</v>
      </c>
      <c r="BR574" s="16"/>
    </row>
    <row r="575" spans="1:70">
      <c r="A575" s="317"/>
      <c r="B575" s="312" t="s">
        <v>62</v>
      </c>
      <c r="C575" s="313"/>
      <c r="D575" s="198">
        <f>+入力シート①!Z$3</f>
        <v>49</v>
      </c>
      <c r="E575" s="208"/>
      <c r="F575" s="209"/>
      <c r="G575" s="209"/>
      <c r="H575" s="209"/>
      <c r="I575" s="209"/>
      <c r="J575" s="209"/>
      <c r="K575" s="210"/>
      <c r="M575" s="16"/>
      <c r="N575" s="17">
        <v>49</v>
      </c>
      <c r="O575" s="17">
        <v>49</v>
      </c>
      <c r="P575" s="17">
        <v>49</v>
      </c>
      <c r="Q575" s="17">
        <v>49</v>
      </c>
      <c r="R575" s="17">
        <v>49</v>
      </c>
      <c r="S575" s="17">
        <v>49</v>
      </c>
      <c r="T575" s="17">
        <v>49</v>
      </c>
      <c r="U575" s="17">
        <v>49</v>
      </c>
      <c r="V575" s="17">
        <v>49</v>
      </c>
      <c r="W575" s="17">
        <f>+$A$572</f>
        <v>49</v>
      </c>
      <c r="X575" s="17">
        <f>+$A$572</f>
        <v>49</v>
      </c>
      <c r="Y575" s="17">
        <f>+$A$572</f>
        <v>49</v>
      </c>
      <c r="Z575" s="17">
        <f t="shared" ref="Z575:BQ575" si="211">+$A$572</f>
        <v>49</v>
      </c>
      <c r="AA575" s="77">
        <f t="shared" si="211"/>
        <v>49</v>
      </c>
      <c r="AB575" s="77">
        <f t="shared" si="211"/>
        <v>49</v>
      </c>
      <c r="AC575">
        <f t="shared" si="211"/>
        <v>49</v>
      </c>
      <c r="AD575">
        <f t="shared" si="211"/>
        <v>49</v>
      </c>
      <c r="AE575">
        <f t="shared" si="211"/>
        <v>49</v>
      </c>
      <c r="AF575">
        <f t="shared" si="211"/>
        <v>49</v>
      </c>
      <c r="AG575">
        <f t="shared" si="211"/>
        <v>49</v>
      </c>
      <c r="AH575">
        <f t="shared" si="211"/>
        <v>49</v>
      </c>
      <c r="AI575">
        <f t="shared" si="211"/>
        <v>49</v>
      </c>
      <c r="AJ575">
        <f t="shared" si="211"/>
        <v>49</v>
      </c>
      <c r="AK575">
        <f t="shared" si="211"/>
        <v>49</v>
      </c>
      <c r="AL575">
        <f t="shared" si="211"/>
        <v>49</v>
      </c>
      <c r="AM575">
        <f t="shared" si="211"/>
        <v>49</v>
      </c>
      <c r="AN575">
        <f t="shared" si="211"/>
        <v>49</v>
      </c>
      <c r="AO575">
        <f t="shared" si="211"/>
        <v>49</v>
      </c>
      <c r="AP575">
        <f t="shared" si="211"/>
        <v>49</v>
      </c>
      <c r="AQ575">
        <f t="shared" si="211"/>
        <v>49</v>
      </c>
      <c r="AR575">
        <f t="shared" si="211"/>
        <v>49</v>
      </c>
      <c r="AS575">
        <f t="shared" si="211"/>
        <v>49</v>
      </c>
      <c r="AT575">
        <f t="shared" si="211"/>
        <v>49</v>
      </c>
      <c r="AU575">
        <f t="shared" si="211"/>
        <v>49</v>
      </c>
      <c r="AV575">
        <f t="shared" si="211"/>
        <v>49</v>
      </c>
      <c r="AW575">
        <f t="shared" si="211"/>
        <v>49</v>
      </c>
      <c r="AX575">
        <f t="shared" si="211"/>
        <v>49</v>
      </c>
      <c r="AY575">
        <f t="shared" si="211"/>
        <v>49</v>
      </c>
      <c r="AZ575">
        <f t="shared" si="211"/>
        <v>49</v>
      </c>
      <c r="BA575">
        <f t="shared" si="211"/>
        <v>49</v>
      </c>
      <c r="BB575">
        <f t="shared" si="211"/>
        <v>49</v>
      </c>
      <c r="BC575">
        <f t="shared" si="211"/>
        <v>49</v>
      </c>
      <c r="BD575">
        <f t="shared" si="211"/>
        <v>49</v>
      </c>
      <c r="BE575">
        <f t="shared" si="211"/>
        <v>49</v>
      </c>
      <c r="BF575">
        <f t="shared" si="211"/>
        <v>49</v>
      </c>
      <c r="BG575">
        <f t="shared" si="211"/>
        <v>49</v>
      </c>
      <c r="BH575">
        <f t="shared" si="211"/>
        <v>49</v>
      </c>
      <c r="BI575">
        <f t="shared" si="211"/>
        <v>49</v>
      </c>
      <c r="BJ575">
        <f t="shared" si="211"/>
        <v>49</v>
      </c>
      <c r="BK575">
        <f t="shared" si="211"/>
        <v>49</v>
      </c>
      <c r="BL575">
        <f t="shared" si="211"/>
        <v>49</v>
      </c>
      <c r="BM575">
        <f t="shared" si="211"/>
        <v>49</v>
      </c>
      <c r="BN575">
        <f t="shared" si="211"/>
        <v>49</v>
      </c>
      <c r="BO575">
        <f t="shared" si="211"/>
        <v>49</v>
      </c>
      <c r="BP575">
        <f t="shared" si="211"/>
        <v>49</v>
      </c>
      <c r="BQ575">
        <f t="shared" si="211"/>
        <v>49</v>
      </c>
      <c r="BR575" s="16"/>
    </row>
    <row r="576" spans="1:70" ht="16.5" thickBot="1">
      <c r="A576" s="317"/>
      <c r="B576" s="312" t="s">
        <v>21</v>
      </c>
      <c r="C576" s="313"/>
      <c r="D576" s="212">
        <f>+入力シート①!Z$4</f>
        <v>0</v>
      </c>
      <c r="E576" s="213"/>
      <c r="F576" s="214"/>
      <c r="G576" s="214"/>
      <c r="H576" s="214"/>
      <c r="I576" s="214"/>
      <c r="J576" s="214"/>
      <c r="K576" s="215"/>
      <c r="M576" s="16"/>
      <c r="N576" s="166">
        <v>0</v>
      </c>
      <c r="O576" s="166">
        <v>0</v>
      </c>
      <c r="P576" s="166">
        <v>0</v>
      </c>
      <c r="Q576" s="166">
        <v>0</v>
      </c>
      <c r="R576" s="166">
        <v>0</v>
      </c>
      <c r="S576" s="166">
        <v>0</v>
      </c>
      <c r="T576" s="166">
        <v>0</v>
      </c>
      <c r="U576" s="17">
        <v>0</v>
      </c>
      <c r="V576" s="84">
        <v>0</v>
      </c>
      <c r="W576" s="84"/>
      <c r="X576" s="84"/>
      <c r="Y576" s="166">
        <v>0.48958333333333331</v>
      </c>
      <c r="BR576" s="16"/>
    </row>
    <row r="577" spans="1:70">
      <c r="A577" s="317"/>
      <c r="B577" s="314" t="s">
        <v>22</v>
      </c>
      <c r="C577" s="216">
        <v>0</v>
      </c>
      <c r="D577" s="198">
        <f>+入力シート①!Z$5</f>
        <v>0</v>
      </c>
      <c r="E577" s="198">
        <f>+COUNT($M577:$BR577)</f>
        <v>16</v>
      </c>
      <c r="F577" s="201">
        <f>+AVERAGE($M577:$BR577)</f>
        <v>11.46875</v>
      </c>
      <c r="G577" s="201">
        <f>+STDEV($M577:$BR577)</f>
        <v>13.445778457691963</v>
      </c>
      <c r="H577" s="201">
        <f>+MAX($M577:$BR577)</f>
        <v>27.3</v>
      </c>
      <c r="I577" s="201">
        <f>+MIN($M577:$BR577)</f>
        <v>0</v>
      </c>
      <c r="J577" s="201">
        <f>+D577-F577</f>
        <v>-11.46875</v>
      </c>
      <c r="K577" s="201">
        <f>+J577/G577</f>
        <v>-0.85296288616439619</v>
      </c>
      <c r="M577" s="16"/>
      <c r="N577" s="17">
        <v>0</v>
      </c>
      <c r="O577" s="17">
        <v>0</v>
      </c>
      <c r="P577" s="17">
        <v>0</v>
      </c>
      <c r="Q577" s="17">
        <v>0</v>
      </c>
      <c r="R577" s="17">
        <v>0</v>
      </c>
      <c r="S577" s="17">
        <v>0</v>
      </c>
      <c r="T577" s="17">
        <v>0</v>
      </c>
      <c r="U577" s="17">
        <v>0</v>
      </c>
      <c r="V577">
        <v>0</v>
      </c>
      <c r="Y577" s="17">
        <v>26.4</v>
      </c>
      <c r="AA577" s="77">
        <v>27.2</v>
      </c>
      <c r="AI577">
        <v>25</v>
      </c>
      <c r="AR577">
        <v>27.3</v>
      </c>
      <c r="AV577">
        <v>25.8</v>
      </c>
      <c r="AX577">
        <v>24.9</v>
      </c>
      <c r="BA577">
        <v>26.9</v>
      </c>
      <c r="BR577" s="16"/>
    </row>
    <row r="578" spans="1:70">
      <c r="A578" s="317"/>
      <c r="B578" s="314"/>
      <c r="C578" s="216">
        <v>10</v>
      </c>
      <c r="D578" s="198">
        <f>+入力シート①!Z$6</f>
        <v>0</v>
      </c>
      <c r="E578" s="198">
        <f t="shared" ref="E578:E592" si="212">+COUNT($M578:$BR578)</f>
        <v>16</v>
      </c>
      <c r="F578" s="201">
        <f t="shared" ref="F578:F592" si="213">+AVERAGE($M578:$BR578)</f>
        <v>11.266137500000001</v>
      </c>
      <c r="G578" s="201">
        <f t="shared" ref="G578:G592" si="214">+STDEV($M578:$BR578)</f>
        <v>13.206057722468378</v>
      </c>
      <c r="H578" s="201">
        <f t="shared" ref="H578:H592" si="215">+MAX($M578:$BR578)</f>
        <v>27.09</v>
      </c>
      <c r="I578" s="201">
        <f t="shared" ref="I578:I592" si="216">+MIN($M578:$BR578)</f>
        <v>0</v>
      </c>
      <c r="J578" s="201">
        <f t="shared" ref="J578:J589" si="217">+D578-F578</f>
        <v>-11.266137500000001</v>
      </c>
      <c r="K578" s="201">
        <f t="shared" ref="K578:K589" si="218">+J578/G578</f>
        <v>-0.85310376016546885</v>
      </c>
      <c r="M578" s="16"/>
      <c r="N578" s="17">
        <v>0</v>
      </c>
      <c r="O578" s="17">
        <v>0</v>
      </c>
      <c r="P578" s="17">
        <v>0</v>
      </c>
      <c r="Q578" s="17">
        <v>0</v>
      </c>
      <c r="R578" s="17">
        <v>0</v>
      </c>
      <c r="S578" s="17">
        <v>0</v>
      </c>
      <c r="T578" s="17">
        <v>0</v>
      </c>
      <c r="U578" s="17">
        <v>0</v>
      </c>
      <c r="V578">
        <v>0</v>
      </c>
      <c r="Y578" s="17">
        <v>26.478200000000001</v>
      </c>
      <c r="AA578" s="77">
        <v>27.09</v>
      </c>
      <c r="AI578">
        <v>24.86</v>
      </c>
      <c r="AR578">
        <v>25.06</v>
      </c>
      <c r="AV578">
        <v>25.21</v>
      </c>
      <c r="AX578">
        <v>25.05</v>
      </c>
      <c r="BA578">
        <v>26.51</v>
      </c>
      <c r="BR578" s="16"/>
    </row>
    <row r="579" spans="1:70">
      <c r="A579" s="317"/>
      <c r="B579" s="314"/>
      <c r="C579" s="216">
        <v>20</v>
      </c>
      <c r="D579" s="198">
        <f>+入力シート①!Z$7</f>
        <v>0</v>
      </c>
      <c r="E579" s="198">
        <f t="shared" si="212"/>
        <v>16</v>
      </c>
      <c r="F579" s="201">
        <f t="shared" si="213"/>
        <v>11.261593749999999</v>
      </c>
      <c r="G579" s="201">
        <f t="shared" si="214"/>
        <v>13.200593394766706</v>
      </c>
      <c r="H579" s="201">
        <f t="shared" si="215"/>
        <v>27.08</v>
      </c>
      <c r="I579" s="201">
        <f t="shared" si="216"/>
        <v>0</v>
      </c>
      <c r="J579" s="201">
        <f t="shared" si="217"/>
        <v>-11.261593749999999</v>
      </c>
      <c r="K579" s="201">
        <f t="shared" si="218"/>
        <v>-0.85311269071166063</v>
      </c>
      <c r="M579" s="16"/>
      <c r="N579" s="17">
        <v>0</v>
      </c>
      <c r="O579" s="17">
        <v>0</v>
      </c>
      <c r="P579" s="17">
        <v>0</v>
      </c>
      <c r="Q579" s="17">
        <v>0</v>
      </c>
      <c r="R579" s="17">
        <v>0</v>
      </c>
      <c r="S579" s="17">
        <v>0</v>
      </c>
      <c r="T579" s="17">
        <v>0</v>
      </c>
      <c r="U579" s="17">
        <v>0</v>
      </c>
      <c r="V579">
        <v>0</v>
      </c>
      <c r="Y579" s="17">
        <v>26.465499999999999</v>
      </c>
      <c r="AA579" s="77">
        <v>27.08</v>
      </c>
      <c r="AI579">
        <v>24.86</v>
      </c>
      <c r="AR579">
        <v>25.05</v>
      </c>
      <c r="AV579">
        <v>25.22</v>
      </c>
      <c r="AX579">
        <v>25.03</v>
      </c>
      <c r="BA579">
        <v>26.48</v>
      </c>
      <c r="BR579" s="16"/>
    </row>
    <row r="580" spans="1:70">
      <c r="A580" s="317"/>
      <c r="B580" s="314"/>
      <c r="C580" s="216">
        <v>30</v>
      </c>
      <c r="D580" s="198">
        <f>+入力シート①!Z$8</f>
        <v>0</v>
      </c>
      <c r="E580" s="198">
        <f t="shared" si="212"/>
        <v>16</v>
      </c>
      <c r="F580" s="201">
        <f t="shared" si="213"/>
        <v>11.2533125</v>
      </c>
      <c r="G580" s="201">
        <f t="shared" si="214"/>
        <v>13.191003988672231</v>
      </c>
      <c r="H580" s="201">
        <f t="shared" si="215"/>
        <v>27.07</v>
      </c>
      <c r="I580" s="201">
        <f t="shared" si="216"/>
        <v>0</v>
      </c>
      <c r="J580" s="201">
        <f t="shared" si="217"/>
        <v>-11.2533125</v>
      </c>
      <c r="K580" s="201">
        <f t="shared" si="218"/>
        <v>-0.85310507901170962</v>
      </c>
      <c r="M580" s="16"/>
      <c r="N580" s="17">
        <v>0</v>
      </c>
      <c r="O580" s="17">
        <v>0</v>
      </c>
      <c r="P580" s="17">
        <v>0</v>
      </c>
      <c r="Q580" s="17">
        <v>0</v>
      </c>
      <c r="R580" s="17">
        <v>0</v>
      </c>
      <c r="S580" s="17">
        <v>0</v>
      </c>
      <c r="T580" s="17">
        <v>0</v>
      </c>
      <c r="U580" s="17">
        <v>0</v>
      </c>
      <c r="V580">
        <v>0</v>
      </c>
      <c r="Y580" s="17">
        <v>26.463000000000001</v>
      </c>
      <c r="AA580" s="77">
        <v>27.07</v>
      </c>
      <c r="AI580">
        <v>24.86</v>
      </c>
      <c r="AR580">
        <v>25.04</v>
      </c>
      <c r="AV580">
        <v>25.18</v>
      </c>
      <c r="AX580">
        <v>24.99</v>
      </c>
      <c r="BA580">
        <v>26.45</v>
      </c>
      <c r="BR580" s="16"/>
    </row>
    <row r="581" spans="1:70">
      <c r="A581" s="317"/>
      <c r="B581" s="314"/>
      <c r="C581" s="216">
        <v>50</v>
      </c>
      <c r="D581" s="198">
        <f>+入力シート①!Z$9</f>
        <v>0</v>
      </c>
      <c r="E581" s="198">
        <f t="shared" si="212"/>
        <v>16</v>
      </c>
      <c r="F581" s="201">
        <f t="shared" si="213"/>
        <v>11.152562499999998</v>
      </c>
      <c r="G581" s="201">
        <f t="shared" si="214"/>
        <v>13.078485936676056</v>
      </c>
      <c r="H581" s="201">
        <f t="shared" si="215"/>
        <v>27.07</v>
      </c>
      <c r="I581" s="201">
        <f t="shared" si="216"/>
        <v>0</v>
      </c>
      <c r="J581" s="201">
        <f t="shared" si="217"/>
        <v>-11.152562499999998</v>
      </c>
      <c r="K581" s="201">
        <f t="shared" si="218"/>
        <v>-0.85274110122524338</v>
      </c>
      <c r="M581" s="16"/>
      <c r="N581" s="17">
        <v>0</v>
      </c>
      <c r="O581" s="17">
        <v>0</v>
      </c>
      <c r="P581" s="17">
        <v>0</v>
      </c>
      <c r="Q581" s="17">
        <v>0</v>
      </c>
      <c r="R581" s="17">
        <v>0</v>
      </c>
      <c r="S581" s="17">
        <v>0</v>
      </c>
      <c r="T581" s="17">
        <v>0</v>
      </c>
      <c r="U581" s="17">
        <v>0</v>
      </c>
      <c r="V581">
        <v>0</v>
      </c>
      <c r="Y581" s="17">
        <v>26.460999999999999</v>
      </c>
      <c r="AA581" s="77">
        <v>27.07</v>
      </c>
      <c r="AI581">
        <v>24.76</v>
      </c>
      <c r="AR581">
        <v>24.52</v>
      </c>
      <c r="AV581">
        <v>24.6</v>
      </c>
      <c r="AX581">
        <v>24.7</v>
      </c>
      <c r="BA581">
        <v>26.33</v>
      </c>
      <c r="BR581" s="16"/>
    </row>
    <row r="582" spans="1:70">
      <c r="A582" s="317"/>
      <c r="B582" s="314"/>
      <c r="C582" s="216">
        <v>75</v>
      </c>
      <c r="D582" s="198">
        <f>+入力シート①!Z$10</f>
        <v>0</v>
      </c>
      <c r="E582" s="198">
        <f t="shared" si="212"/>
        <v>16</v>
      </c>
      <c r="F582" s="201">
        <f t="shared" si="213"/>
        <v>10.80496875</v>
      </c>
      <c r="G582" s="201">
        <f t="shared" si="214"/>
        <v>12.72172880084667</v>
      </c>
      <c r="H582" s="201">
        <f t="shared" si="215"/>
        <v>26.58</v>
      </c>
      <c r="I582" s="201">
        <f t="shared" si="216"/>
        <v>0</v>
      </c>
      <c r="J582" s="201">
        <f t="shared" si="217"/>
        <v>-10.80496875</v>
      </c>
      <c r="K582" s="201">
        <f t="shared" si="218"/>
        <v>-0.84933179437694795</v>
      </c>
      <c r="M582" s="16"/>
      <c r="N582" s="17">
        <v>0</v>
      </c>
      <c r="O582" s="17">
        <v>0</v>
      </c>
      <c r="P582" s="17">
        <v>0</v>
      </c>
      <c r="Q582" s="17">
        <v>0</v>
      </c>
      <c r="R582" s="17">
        <v>0</v>
      </c>
      <c r="S582" s="17">
        <v>0</v>
      </c>
      <c r="T582" s="17">
        <v>0</v>
      </c>
      <c r="U582" s="17">
        <v>0</v>
      </c>
      <c r="V582">
        <v>0</v>
      </c>
      <c r="Y582" s="17">
        <v>26.4495</v>
      </c>
      <c r="AA582" s="77">
        <v>26.58</v>
      </c>
      <c r="AI582">
        <v>24.64</v>
      </c>
      <c r="AR582">
        <v>23.72</v>
      </c>
      <c r="AV582">
        <v>24.42</v>
      </c>
      <c r="AX582">
        <v>20.74</v>
      </c>
      <c r="BA582">
        <v>26.33</v>
      </c>
      <c r="BR582" s="16"/>
    </row>
    <row r="583" spans="1:70">
      <c r="A583" s="317"/>
      <c r="B583" s="314"/>
      <c r="C583" s="216">
        <v>100</v>
      </c>
      <c r="D583" s="198">
        <f>+入力シート①!Z$11</f>
        <v>0</v>
      </c>
      <c r="E583" s="198">
        <f t="shared" si="212"/>
        <v>16</v>
      </c>
      <c r="F583" s="201">
        <f t="shared" si="213"/>
        <v>10.333</v>
      </c>
      <c r="G583" s="201">
        <f t="shared" si="214"/>
        <v>12.206290946338559</v>
      </c>
      <c r="H583" s="201">
        <f t="shared" si="215"/>
        <v>25.498000000000001</v>
      </c>
      <c r="I583" s="201">
        <f t="shared" si="216"/>
        <v>0</v>
      </c>
      <c r="J583" s="201">
        <f t="shared" si="217"/>
        <v>-10.333</v>
      </c>
      <c r="K583" s="201">
        <f t="shared" si="218"/>
        <v>-0.84653069842641449</v>
      </c>
      <c r="M583" s="16"/>
      <c r="N583" s="17">
        <v>0</v>
      </c>
      <c r="O583" s="17">
        <v>0</v>
      </c>
      <c r="P583" s="17">
        <v>0</v>
      </c>
      <c r="Q583" s="17">
        <v>0</v>
      </c>
      <c r="R583" s="17">
        <v>0</v>
      </c>
      <c r="S583" s="17">
        <v>0</v>
      </c>
      <c r="T583" s="17">
        <v>0</v>
      </c>
      <c r="U583" s="17">
        <v>0</v>
      </c>
      <c r="V583">
        <v>0</v>
      </c>
      <c r="Y583" s="17">
        <v>25.498000000000001</v>
      </c>
      <c r="AA583" s="77">
        <v>25.02</v>
      </c>
      <c r="AI583">
        <v>24.42</v>
      </c>
      <c r="AR583">
        <v>22.49</v>
      </c>
      <c r="AV583">
        <v>24.28</v>
      </c>
      <c r="AX583">
        <v>18.34</v>
      </c>
      <c r="BA583">
        <v>25.28</v>
      </c>
      <c r="BR583" s="16"/>
    </row>
    <row r="584" spans="1:70">
      <c r="A584" s="317"/>
      <c r="B584" s="314"/>
      <c r="C584" s="216">
        <v>150</v>
      </c>
      <c r="D584" s="198">
        <f>+入力シート①!Z$12</f>
        <v>0</v>
      </c>
      <c r="E584" s="198">
        <f t="shared" si="212"/>
        <v>16</v>
      </c>
      <c r="F584" s="201">
        <f t="shared" si="213"/>
        <v>8.84985</v>
      </c>
      <c r="G584" s="201">
        <f t="shared" si="214"/>
        <v>10.51049001521813</v>
      </c>
      <c r="H584" s="201">
        <f t="shared" si="215"/>
        <v>22.59</v>
      </c>
      <c r="I584" s="201">
        <f t="shared" si="216"/>
        <v>0</v>
      </c>
      <c r="J584" s="201">
        <f t="shared" si="217"/>
        <v>-8.84985</v>
      </c>
      <c r="K584" s="201">
        <f t="shared" si="218"/>
        <v>-0.8420016561726722</v>
      </c>
      <c r="M584" s="16"/>
      <c r="N584" s="17">
        <v>0</v>
      </c>
      <c r="O584" s="17">
        <v>0</v>
      </c>
      <c r="P584" s="17">
        <v>0</v>
      </c>
      <c r="Q584" s="17">
        <v>0</v>
      </c>
      <c r="R584" s="17">
        <v>0</v>
      </c>
      <c r="S584" s="17">
        <v>0</v>
      </c>
      <c r="T584" s="17">
        <v>0</v>
      </c>
      <c r="U584" s="17">
        <v>0</v>
      </c>
      <c r="V584">
        <v>0</v>
      </c>
      <c r="Y584" s="17">
        <v>21.5976</v>
      </c>
      <c r="AA584" s="77">
        <v>21.23</v>
      </c>
      <c r="AI584">
        <v>22.59</v>
      </c>
      <c r="AR584">
        <v>18.079999999999998</v>
      </c>
      <c r="AV584">
        <v>22.32</v>
      </c>
      <c r="AX584">
        <v>14.93</v>
      </c>
      <c r="BA584">
        <v>20.85</v>
      </c>
      <c r="BR584" s="16"/>
    </row>
    <row r="585" spans="1:70">
      <c r="A585" s="317"/>
      <c r="B585" s="314"/>
      <c r="C585" s="216">
        <v>200</v>
      </c>
      <c r="D585" s="198">
        <f>+入力シート①!Z$13</f>
        <v>0</v>
      </c>
      <c r="E585" s="198">
        <f t="shared" si="212"/>
        <v>16</v>
      </c>
      <c r="F585" s="201">
        <f t="shared" si="213"/>
        <v>7.8063624999999996</v>
      </c>
      <c r="G585" s="201">
        <f t="shared" si="214"/>
        <v>9.3535706106901575</v>
      </c>
      <c r="H585" s="201">
        <f t="shared" si="215"/>
        <v>21.43</v>
      </c>
      <c r="I585" s="201">
        <f t="shared" si="216"/>
        <v>0</v>
      </c>
      <c r="J585" s="201">
        <f t="shared" si="217"/>
        <v>-7.8063624999999996</v>
      </c>
      <c r="K585" s="201">
        <f t="shared" si="218"/>
        <v>-0.83458636545472165</v>
      </c>
      <c r="M585" s="16"/>
      <c r="N585" s="17">
        <v>0</v>
      </c>
      <c r="O585" s="17">
        <v>0</v>
      </c>
      <c r="P585" s="17">
        <v>0</v>
      </c>
      <c r="Q585" s="17">
        <v>0</v>
      </c>
      <c r="R585" s="17">
        <v>0</v>
      </c>
      <c r="S585" s="17">
        <v>0</v>
      </c>
      <c r="T585" s="17">
        <v>0</v>
      </c>
      <c r="U585" s="17">
        <v>0</v>
      </c>
      <c r="V585">
        <v>0</v>
      </c>
      <c r="Y585" s="17">
        <v>19.771799999999999</v>
      </c>
      <c r="AA585" s="77">
        <v>19.28</v>
      </c>
      <c r="AI585">
        <v>21.43</v>
      </c>
      <c r="AR585">
        <v>16.09</v>
      </c>
      <c r="AV585">
        <v>19.36</v>
      </c>
      <c r="AX585">
        <v>12.02</v>
      </c>
      <c r="BA585">
        <v>16.95</v>
      </c>
      <c r="BR585" s="16"/>
    </row>
    <row r="586" spans="1:70">
      <c r="A586" s="317"/>
      <c r="B586" s="314"/>
      <c r="C586" s="216">
        <v>300</v>
      </c>
      <c r="D586" s="198">
        <f>+入力シート①!Z$14</f>
        <v>0</v>
      </c>
      <c r="E586" s="198">
        <f t="shared" si="212"/>
        <v>12</v>
      </c>
      <c r="F586" s="201">
        <f t="shared" si="213"/>
        <v>4.0628833333333336</v>
      </c>
      <c r="G586" s="201">
        <f t="shared" si="214"/>
        <v>7.393727669737534</v>
      </c>
      <c r="H586" s="201">
        <f t="shared" si="215"/>
        <v>17.5946</v>
      </c>
      <c r="I586" s="201">
        <f t="shared" si="216"/>
        <v>0</v>
      </c>
      <c r="J586" s="201">
        <f t="shared" si="217"/>
        <v>-4.0628833333333336</v>
      </c>
      <c r="K586" s="201">
        <f t="shared" si="218"/>
        <v>-0.54950405462763818</v>
      </c>
      <c r="M586" s="16"/>
      <c r="N586" s="17">
        <v>0</v>
      </c>
      <c r="O586" s="17">
        <v>0</v>
      </c>
      <c r="P586" s="17">
        <v>0</v>
      </c>
      <c r="Q586" s="17">
        <v>0</v>
      </c>
      <c r="R586" s="17">
        <v>0</v>
      </c>
      <c r="S586" s="17">
        <v>0</v>
      </c>
      <c r="T586" s="17">
        <v>0</v>
      </c>
      <c r="U586" s="17">
        <v>0</v>
      </c>
      <c r="V586">
        <v>0</v>
      </c>
      <c r="Y586" s="17">
        <v>17.5946</v>
      </c>
      <c r="AA586" s="77">
        <v>17.059999999999999</v>
      </c>
      <c r="AI586">
        <v>14.1</v>
      </c>
      <c r="BR586" s="16"/>
    </row>
    <row r="587" spans="1:70">
      <c r="A587" s="317"/>
      <c r="B587" s="314"/>
      <c r="C587" s="216">
        <v>400</v>
      </c>
      <c r="D587" s="198">
        <f>+入力シート①!Z$15</f>
        <v>0</v>
      </c>
      <c r="E587" s="198">
        <f t="shared" si="212"/>
        <v>12</v>
      </c>
      <c r="F587" s="201">
        <f t="shared" si="213"/>
        <v>3.3843166666666669</v>
      </c>
      <c r="G587" s="201">
        <f t="shared" si="214"/>
        <v>6.2190843204728701</v>
      </c>
      <c r="H587" s="201">
        <f t="shared" si="215"/>
        <v>16.111799999999999</v>
      </c>
      <c r="I587" s="201">
        <f t="shared" si="216"/>
        <v>0</v>
      </c>
      <c r="J587" s="201">
        <f t="shared" si="217"/>
        <v>-3.3843166666666669</v>
      </c>
      <c r="K587" s="201">
        <f t="shared" si="218"/>
        <v>-0.54418247000216569</v>
      </c>
      <c r="M587" s="16"/>
      <c r="N587" s="17">
        <v>0</v>
      </c>
      <c r="O587" s="17">
        <v>0</v>
      </c>
      <c r="P587" s="17">
        <v>0</v>
      </c>
      <c r="Q587" s="17">
        <v>0</v>
      </c>
      <c r="R587" s="17">
        <v>0</v>
      </c>
      <c r="S587" s="17">
        <v>0</v>
      </c>
      <c r="T587" s="17">
        <v>0</v>
      </c>
      <c r="U587" s="17">
        <v>0</v>
      </c>
      <c r="V587">
        <v>0</v>
      </c>
      <c r="Y587" s="17">
        <v>16.111799999999999</v>
      </c>
      <c r="AA587" s="77">
        <v>13.51</v>
      </c>
      <c r="AI587">
        <v>10.99</v>
      </c>
      <c r="BR587" s="16"/>
    </row>
    <row r="588" spans="1:70">
      <c r="A588" s="317"/>
      <c r="B588" s="314"/>
      <c r="C588" s="216">
        <v>500</v>
      </c>
      <c r="D588" s="198">
        <f>+入力シート①!Z$16</f>
        <v>0</v>
      </c>
      <c r="E588" s="198">
        <f t="shared" si="212"/>
        <v>11</v>
      </c>
      <c r="F588" s="201">
        <f t="shared" si="213"/>
        <v>2.1937181818181815</v>
      </c>
      <c r="G588" s="201">
        <f t="shared" si="214"/>
        <v>4.9392598102991467</v>
      </c>
      <c r="H588" s="201">
        <f t="shared" si="215"/>
        <v>13.760899999999999</v>
      </c>
      <c r="I588" s="201">
        <f t="shared" si="216"/>
        <v>0</v>
      </c>
      <c r="J588" s="201">
        <f t="shared" si="217"/>
        <v>-2.1937181818181815</v>
      </c>
      <c r="K588" s="201">
        <f t="shared" si="218"/>
        <v>-0.44413905444777946</v>
      </c>
      <c r="M588" s="16"/>
      <c r="N588" s="17">
        <v>0</v>
      </c>
      <c r="O588" s="17">
        <v>0</v>
      </c>
      <c r="P588" s="17">
        <v>0</v>
      </c>
      <c r="Q588" s="17">
        <v>0</v>
      </c>
      <c r="R588" s="17">
        <v>0</v>
      </c>
      <c r="S588" s="17">
        <v>0</v>
      </c>
      <c r="T588" s="17">
        <v>0</v>
      </c>
      <c r="U588" s="17">
        <v>0</v>
      </c>
      <c r="V588">
        <v>0</v>
      </c>
      <c r="Y588" s="17">
        <v>13.760899999999999</v>
      </c>
      <c r="AA588" s="77">
        <v>10.37</v>
      </c>
      <c r="BR588" s="16"/>
    </row>
    <row r="589" spans="1:70">
      <c r="A589" s="317"/>
      <c r="B589" s="314"/>
      <c r="C589" s="216">
        <v>600</v>
      </c>
      <c r="D589" s="198">
        <f>+入力シート①!Z$17</f>
        <v>0</v>
      </c>
      <c r="E589" s="198">
        <f t="shared" si="212"/>
        <v>9</v>
      </c>
      <c r="F589" s="201">
        <f t="shared" si="213"/>
        <v>0</v>
      </c>
      <c r="G589" s="201">
        <f t="shared" si="214"/>
        <v>0</v>
      </c>
      <c r="H589" s="201">
        <f t="shared" si="215"/>
        <v>0</v>
      </c>
      <c r="I589" s="201">
        <f t="shared" si="216"/>
        <v>0</v>
      </c>
      <c r="J589" s="201">
        <f t="shared" si="217"/>
        <v>0</v>
      </c>
      <c r="K589" s="201" t="e">
        <f t="shared" si="218"/>
        <v>#DIV/0!</v>
      </c>
      <c r="M589" s="16"/>
      <c r="N589" s="17">
        <v>0</v>
      </c>
      <c r="O589" s="17">
        <v>0</v>
      </c>
      <c r="P589" s="17">
        <v>0</v>
      </c>
      <c r="Q589" s="17">
        <v>0</v>
      </c>
      <c r="R589" s="17">
        <v>0</v>
      </c>
      <c r="S589" s="17">
        <v>0</v>
      </c>
      <c r="T589" s="17">
        <v>0</v>
      </c>
      <c r="U589" s="17">
        <v>0</v>
      </c>
      <c r="V589">
        <v>0</v>
      </c>
      <c r="BR589" s="16"/>
    </row>
    <row r="590" spans="1:70">
      <c r="A590" s="317"/>
      <c r="B590" s="217"/>
      <c r="C590" s="217"/>
      <c r="D590" s="218"/>
      <c r="E590" s="218"/>
      <c r="F590" s="219"/>
      <c r="G590" s="219"/>
      <c r="H590" s="219"/>
      <c r="I590" s="219"/>
      <c r="J590" s="219"/>
      <c r="K590" s="219"/>
      <c r="L590" s="18"/>
      <c r="M590" s="16"/>
      <c r="V590" s="18"/>
      <c r="W590" s="18"/>
      <c r="X590" s="18"/>
      <c r="AC590" s="18"/>
      <c r="AD590" s="18"/>
      <c r="AE590" s="18"/>
      <c r="AF590" s="18"/>
      <c r="AG590" s="18"/>
      <c r="AH590" s="18"/>
      <c r="AI590" s="18"/>
      <c r="AJ590" s="18"/>
      <c r="AK590" s="18"/>
      <c r="AL590" s="18"/>
      <c r="AM590" s="18"/>
      <c r="AN590" s="18"/>
      <c r="AO590" s="18"/>
      <c r="AP590" s="18"/>
      <c r="AQ590" s="18"/>
      <c r="AR590" s="18"/>
      <c r="AS590" s="18"/>
      <c r="AT590" s="18"/>
      <c r="AU590" s="18"/>
      <c r="AV590" s="18"/>
      <c r="AW590" s="18"/>
      <c r="AX590" s="18"/>
      <c r="AY590" s="18"/>
      <c r="AZ590" s="18"/>
      <c r="BA590" s="18"/>
      <c r="BB590" s="18"/>
      <c r="BC590" s="18"/>
      <c r="BD590" s="18"/>
      <c r="BE590" s="18"/>
      <c r="BF590" s="18"/>
      <c r="BG590" s="18"/>
      <c r="BH590" s="18"/>
      <c r="BI590" s="18"/>
      <c r="BJ590" s="18"/>
      <c r="BK590" s="18"/>
      <c r="BL590" s="18"/>
      <c r="BM590" s="18"/>
      <c r="BN590" s="18"/>
      <c r="BO590" s="18"/>
      <c r="BP590" s="18"/>
      <c r="BQ590" s="18"/>
      <c r="BR590" s="16"/>
    </row>
    <row r="591" spans="1:70">
      <c r="A591" s="317"/>
      <c r="B591" s="315" t="s">
        <v>25</v>
      </c>
      <c r="C591" s="220" t="s">
        <v>23</v>
      </c>
      <c r="D591" s="198">
        <f>+入力シート①!Z$19</f>
        <v>0</v>
      </c>
      <c r="E591" s="198">
        <f t="shared" si="212"/>
        <v>14</v>
      </c>
      <c r="F591" s="201">
        <f t="shared" si="213"/>
        <v>43.428571428571431</v>
      </c>
      <c r="G591" s="201">
        <f t="shared" si="214"/>
        <v>79.131549951976794</v>
      </c>
      <c r="H591" s="201">
        <f t="shared" si="215"/>
        <v>257</v>
      </c>
      <c r="I591" s="201">
        <f t="shared" si="216"/>
        <v>0</v>
      </c>
      <c r="J591" s="201">
        <f>+D591-F591</f>
        <v>-43.428571428571431</v>
      </c>
      <c r="K591" s="201">
        <f>+J591/G591</f>
        <v>-0.54881487162740117</v>
      </c>
      <c r="M591" s="16"/>
      <c r="N591" s="17">
        <v>0</v>
      </c>
      <c r="O591" s="17">
        <v>0</v>
      </c>
      <c r="P591" s="17">
        <v>0</v>
      </c>
      <c r="Q591" s="17">
        <v>0</v>
      </c>
      <c r="R591" s="17">
        <v>0</v>
      </c>
      <c r="S591" s="17">
        <v>0</v>
      </c>
      <c r="T591" s="17">
        <v>0</v>
      </c>
      <c r="U591" s="17">
        <v>0</v>
      </c>
      <c r="V591">
        <v>0</v>
      </c>
      <c r="Y591" s="17">
        <v>177</v>
      </c>
      <c r="AA591" s="77">
        <v>58</v>
      </c>
      <c r="AI591">
        <v>257</v>
      </c>
      <c r="AV591">
        <v>71</v>
      </c>
      <c r="AX591">
        <v>45</v>
      </c>
      <c r="BR591" s="16"/>
    </row>
    <row r="592" spans="1:70">
      <c r="A592" s="317"/>
      <c r="B592" s="316"/>
      <c r="C592" s="221" t="s">
        <v>24</v>
      </c>
      <c r="D592" s="198">
        <f>+入力シート①!Z$20</f>
        <v>0</v>
      </c>
      <c r="E592" s="198">
        <f t="shared" si="212"/>
        <v>14</v>
      </c>
      <c r="F592" s="201">
        <f t="shared" si="213"/>
        <v>0.35000000000000003</v>
      </c>
      <c r="G592" s="201">
        <f t="shared" si="214"/>
        <v>0.58408376638445125</v>
      </c>
      <c r="H592" s="201">
        <f t="shared" si="215"/>
        <v>1.8</v>
      </c>
      <c r="I592" s="201">
        <f t="shared" si="216"/>
        <v>0</v>
      </c>
      <c r="J592" s="201">
        <f>+D592-F592</f>
        <v>-0.35000000000000003</v>
      </c>
      <c r="K592" s="201">
        <f>+J592/G592</f>
        <v>-0.59922911771121823</v>
      </c>
      <c r="M592" s="16"/>
      <c r="N592" s="17">
        <v>0</v>
      </c>
      <c r="O592" s="17">
        <v>0</v>
      </c>
      <c r="P592" s="17">
        <v>0</v>
      </c>
      <c r="Q592" s="17">
        <v>0</v>
      </c>
      <c r="R592" s="17">
        <v>0</v>
      </c>
      <c r="S592" s="17">
        <v>0</v>
      </c>
      <c r="T592" s="17">
        <v>0</v>
      </c>
      <c r="U592" s="17">
        <v>0</v>
      </c>
      <c r="V592">
        <v>0</v>
      </c>
      <c r="Y592" s="17">
        <v>0.5</v>
      </c>
      <c r="AA592" s="77">
        <v>1.8</v>
      </c>
      <c r="AI592">
        <v>0.4</v>
      </c>
      <c r="AV592">
        <v>1.3</v>
      </c>
      <c r="AX592">
        <v>0.9</v>
      </c>
      <c r="BR592" s="16"/>
    </row>
    <row r="593" spans="1:70" ht="0.95" customHeight="1">
      <c r="M593" s="16"/>
      <c r="BR593" s="16"/>
    </row>
    <row r="594" spans="1:70" ht="0.95" customHeight="1">
      <c r="M594" s="16"/>
      <c r="BR594" s="16"/>
    </row>
    <row r="595" spans="1:70" ht="0.95" customHeight="1">
      <c r="M595" s="16"/>
      <c r="BR595" s="16"/>
    </row>
    <row r="596" spans="1:70" ht="0.95" customHeight="1">
      <c r="M596" s="16"/>
      <c r="BR596" s="16"/>
    </row>
    <row r="597" spans="1:70" ht="0.95" customHeight="1">
      <c r="M597" s="16"/>
      <c r="BR597" s="16"/>
    </row>
    <row r="598" spans="1:70" ht="0.95" customHeight="1">
      <c r="M598" s="16"/>
      <c r="BR598" s="16"/>
    </row>
    <row r="599" spans="1:70" ht="0.95" customHeight="1">
      <c r="M599" s="16"/>
      <c r="BR599" s="16"/>
    </row>
    <row r="600" spans="1:70" ht="0.95" customHeight="1">
      <c r="M600" s="16"/>
      <c r="BR600" s="16"/>
    </row>
    <row r="601" spans="1:70" ht="16.5" thickBot="1">
      <c r="D601" s="199" t="s">
        <v>26</v>
      </c>
      <c r="E601" s="199" t="s">
        <v>3</v>
      </c>
      <c r="F601" s="200" t="s">
        <v>4</v>
      </c>
      <c r="G601" s="200" t="s">
        <v>8</v>
      </c>
      <c r="H601" s="200" t="s">
        <v>5</v>
      </c>
      <c r="I601" s="200" t="s">
        <v>6</v>
      </c>
      <c r="J601" s="200" t="s">
        <v>7</v>
      </c>
      <c r="K601" s="201" t="s">
        <v>61</v>
      </c>
      <c r="M601" s="16"/>
      <c r="N601" s="17" t="s">
        <v>26</v>
      </c>
      <c r="O601" s="17" t="s">
        <v>26</v>
      </c>
      <c r="P601" s="17" t="s">
        <v>26</v>
      </c>
      <c r="Q601" s="17" t="s">
        <v>26</v>
      </c>
      <c r="R601" s="17" t="s">
        <v>26</v>
      </c>
      <c r="S601" s="17" t="s">
        <v>111</v>
      </c>
      <c r="T601" s="17" t="s">
        <v>111</v>
      </c>
      <c r="V601" s="170" t="s">
        <v>111</v>
      </c>
      <c r="W601" s="170"/>
      <c r="X601" s="170"/>
      <c r="Y601" s="170"/>
      <c r="Z601" s="170"/>
      <c r="AA601" s="78"/>
      <c r="AB601" s="78"/>
      <c r="AC601" s="1"/>
      <c r="AD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6"/>
    </row>
    <row r="602" spans="1:70">
      <c r="A602" s="317">
        <v>53</v>
      </c>
      <c r="B602" s="312" t="s">
        <v>18</v>
      </c>
      <c r="C602" s="313"/>
      <c r="D602" s="203">
        <f>+入力シート①!AA$2</f>
        <v>0</v>
      </c>
      <c r="E602" s="204"/>
      <c r="F602" s="205"/>
      <c r="G602" s="205"/>
      <c r="H602" s="205"/>
      <c r="I602" s="205"/>
      <c r="J602" s="205"/>
      <c r="K602" s="206"/>
      <c r="M602" s="16"/>
      <c r="N602" s="189">
        <v>0</v>
      </c>
      <c r="O602" s="189">
        <v>0</v>
      </c>
      <c r="P602" s="189">
        <v>0</v>
      </c>
      <c r="Q602" s="189">
        <v>0</v>
      </c>
      <c r="R602" s="189">
        <v>0</v>
      </c>
      <c r="S602" s="189">
        <v>0</v>
      </c>
      <c r="T602" s="189">
        <v>0</v>
      </c>
      <c r="U602" s="17">
        <v>2011</v>
      </c>
      <c r="V602" s="189">
        <v>40455</v>
      </c>
      <c r="W602" s="17">
        <f t="shared" ref="W602:BE602" si="219">+W$1</f>
        <v>2009</v>
      </c>
      <c r="X602" s="17">
        <f t="shared" si="219"/>
        <v>2008</v>
      </c>
      <c r="Y602" s="17">
        <f t="shared" si="219"/>
        <v>2007</v>
      </c>
      <c r="Z602" s="17">
        <f t="shared" si="219"/>
        <v>2006</v>
      </c>
      <c r="AA602" s="77">
        <f t="shared" si="219"/>
        <v>2005</v>
      </c>
      <c r="AB602" s="77">
        <f t="shared" si="219"/>
        <v>2004</v>
      </c>
      <c r="AC602">
        <f t="shared" si="219"/>
        <v>2003</v>
      </c>
      <c r="AD602">
        <f t="shared" si="219"/>
        <v>2002</v>
      </c>
      <c r="AE602">
        <f t="shared" si="219"/>
        <v>2001</v>
      </c>
      <c r="AF602">
        <f t="shared" si="219"/>
        <v>2000</v>
      </c>
      <c r="AG602">
        <f t="shared" si="219"/>
        <v>1999</v>
      </c>
      <c r="AH602">
        <f t="shared" si="219"/>
        <v>1998</v>
      </c>
      <c r="AI602">
        <f t="shared" si="219"/>
        <v>1997</v>
      </c>
      <c r="AJ602">
        <f t="shared" si="219"/>
        <v>1996</v>
      </c>
      <c r="AK602">
        <f t="shared" si="219"/>
        <v>1995</v>
      </c>
      <c r="AL602">
        <f t="shared" si="219"/>
        <v>1994</v>
      </c>
      <c r="AM602">
        <f t="shared" si="219"/>
        <v>1993</v>
      </c>
      <c r="AN602">
        <f t="shared" si="219"/>
        <v>1992</v>
      </c>
      <c r="AO602">
        <f t="shared" si="219"/>
        <v>1991</v>
      </c>
      <c r="AP602">
        <f t="shared" si="219"/>
        <v>1990</v>
      </c>
      <c r="AQ602">
        <f t="shared" si="219"/>
        <v>1990</v>
      </c>
      <c r="AR602">
        <f t="shared" si="219"/>
        <v>1990</v>
      </c>
      <c r="AS602">
        <f t="shared" si="219"/>
        <v>1989</v>
      </c>
      <c r="AT602">
        <f t="shared" si="219"/>
        <v>1988</v>
      </c>
      <c r="AU602">
        <f t="shared" si="219"/>
        <v>1988</v>
      </c>
      <c r="AV602">
        <f t="shared" si="219"/>
        <v>1988</v>
      </c>
      <c r="AW602">
        <f t="shared" si="219"/>
        <v>1987</v>
      </c>
      <c r="AX602">
        <f t="shared" si="219"/>
        <v>1987</v>
      </c>
      <c r="AY602">
        <f t="shared" si="219"/>
        <v>1987</v>
      </c>
      <c r="AZ602">
        <f t="shared" si="219"/>
        <v>1986</v>
      </c>
      <c r="BA602">
        <f t="shared" si="219"/>
        <v>1986</v>
      </c>
      <c r="BB602">
        <f t="shared" si="219"/>
        <v>1986</v>
      </c>
      <c r="BC602">
        <f t="shared" si="219"/>
        <v>1985</v>
      </c>
      <c r="BD602">
        <f t="shared" si="219"/>
        <v>1985</v>
      </c>
      <c r="BE602">
        <f t="shared" si="219"/>
        <v>1985</v>
      </c>
      <c r="BF602">
        <f t="shared" ref="BF602:BQ602" si="220">+BF$1</f>
        <v>1984</v>
      </c>
      <c r="BG602">
        <f t="shared" si="220"/>
        <v>1984</v>
      </c>
      <c r="BH602">
        <f t="shared" si="220"/>
        <v>1984</v>
      </c>
      <c r="BI602">
        <f t="shared" si="220"/>
        <v>1983</v>
      </c>
      <c r="BJ602">
        <f t="shared" si="220"/>
        <v>1983</v>
      </c>
      <c r="BK602">
        <f t="shared" si="220"/>
        <v>1983</v>
      </c>
      <c r="BL602">
        <f t="shared" si="220"/>
        <v>1983</v>
      </c>
      <c r="BM602">
        <f t="shared" si="220"/>
        <v>1982</v>
      </c>
      <c r="BN602">
        <f t="shared" si="220"/>
        <v>1981</v>
      </c>
      <c r="BO602">
        <f t="shared" si="220"/>
        <v>1981</v>
      </c>
      <c r="BP602">
        <f t="shared" si="220"/>
        <v>1981</v>
      </c>
      <c r="BQ602">
        <f t="shared" si="220"/>
        <v>1980</v>
      </c>
      <c r="BR602" s="16"/>
    </row>
    <row r="603" spans="1:70">
      <c r="A603" s="317"/>
      <c r="B603" s="312" t="s">
        <v>19</v>
      </c>
      <c r="C603" s="313"/>
      <c r="D603" s="207">
        <f>+入力シート①!AA$2</f>
        <v>0</v>
      </c>
      <c r="E603" s="208"/>
      <c r="F603" s="209"/>
      <c r="G603" s="209"/>
      <c r="H603" s="209"/>
      <c r="I603" s="209"/>
      <c r="J603" s="209"/>
      <c r="K603" s="210"/>
      <c r="M603" s="16"/>
      <c r="N603" s="190">
        <v>0</v>
      </c>
      <c r="O603" s="190">
        <v>0</v>
      </c>
      <c r="P603" s="190">
        <v>0</v>
      </c>
      <c r="Q603" s="190">
        <v>0</v>
      </c>
      <c r="R603" s="190">
        <v>0</v>
      </c>
      <c r="S603" s="190">
        <v>0</v>
      </c>
      <c r="T603" s="190">
        <v>0</v>
      </c>
      <c r="U603" s="17">
        <v>0</v>
      </c>
      <c r="V603" s="190">
        <v>40455</v>
      </c>
      <c r="W603" s="17">
        <f>+W$3</f>
        <v>10</v>
      </c>
      <c r="X603" s="17">
        <f>+X$3</f>
        <v>10</v>
      </c>
      <c r="Y603" s="17">
        <f>+Y$3</f>
        <v>10</v>
      </c>
      <c r="Z603" s="17">
        <f t="shared" ref="Z603:BQ603" si="221">+Z$3</f>
        <v>10</v>
      </c>
      <c r="AA603" s="77">
        <f t="shared" si="221"/>
        <v>10</v>
      </c>
      <c r="AB603" s="77">
        <f t="shared" si="221"/>
        <v>10</v>
      </c>
      <c r="AC603">
        <f t="shared" si="221"/>
        <v>10</v>
      </c>
      <c r="AD603">
        <f t="shared" si="221"/>
        <v>10</v>
      </c>
      <c r="AE603">
        <f t="shared" si="221"/>
        <v>10</v>
      </c>
      <c r="AF603">
        <f t="shared" si="221"/>
        <v>10</v>
      </c>
      <c r="AG603">
        <f t="shared" si="221"/>
        <v>10</v>
      </c>
      <c r="AH603">
        <f t="shared" si="221"/>
        <v>10</v>
      </c>
      <c r="AI603">
        <f t="shared" si="221"/>
        <v>10</v>
      </c>
      <c r="AJ603">
        <f t="shared" si="221"/>
        <v>10</v>
      </c>
      <c r="AK603">
        <f t="shared" si="221"/>
        <v>10</v>
      </c>
      <c r="AL603">
        <f t="shared" si="221"/>
        <v>10</v>
      </c>
      <c r="AM603">
        <f t="shared" si="221"/>
        <v>10</v>
      </c>
      <c r="AN603">
        <f t="shared" si="221"/>
        <v>10</v>
      </c>
      <c r="AO603">
        <f t="shared" si="221"/>
        <v>10</v>
      </c>
      <c r="AP603">
        <f t="shared" si="221"/>
        <v>10</v>
      </c>
      <c r="AQ603">
        <f t="shared" si="221"/>
        <v>10</v>
      </c>
      <c r="AR603">
        <f t="shared" si="221"/>
        <v>10</v>
      </c>
      <c r="AS603">
        <f t="shared" si="221"/>
        <v>10</v>
      </c>
      <c r="AT603">
        <f t="shared" si="221"/>
        <v>10</v>
      </c>
      <c r="AU603">
        <f t="shared" si="221"/>
        <v>10</v>
      </c>
      <c r="AV603">
        <f t="shared" si="221"/>
        <v>10</v>
      </c>
      <c r="AW603">
        <f t="shared" si="221"/>
        <v>10</v>
      </c>
      <c r="AX603">
        <f t="shared" si="221"/>
        <v>10</v>
      </c>
      <c r="AY603">
        <f t="shared" si="221"/>
        <v>10</v>
      </c>
      <c r="AZ603">
        <f t="shared" si="221"/>
        <v>10</v>
      </c>
      <c r="BA603">
        <f t="shared" si="221"/>
        <v>10</v>
      </c>
      <c r="BB603">
        <f t="shared" si="221"/>
        <v>10</v>
      </c>
      <c r="BC603">
        <f t="shared" si="221"/>
        <v>10</v>
      </c>
      <c r="BD603">
        <f t="shared" si="221"/>
        <v>10</v>
      </c>
      <c r="BE603">
        <f t="shared" si="221"/>
        <v>10</v>
      </c>
      <c r="BF603">
        <f t="shared" si="221"/>
        <v>10</v>
      </c>
      <c r="BG603">
        <f t="shared" si="221"/>
        <v>10</v>
      </c>
      <c r="BH603">
        <f t="shared" si="221"/>
        <v>10</v>
      </c>
      <c r="BI603">
        <f t="shared" si="221"/>
        <v>10</v>
      </c>
      <c r="BJ603">
        <f t="shared" si="221"/>
        <v>10</v>
      </c>
      <c r="BK603">
        <f t="shared" si="221"/>
        <v>10</v>
      </c>
      <c r="BL603">
        <f t="shared" si="221"/>
        <v>10</v>
      </c>
      <c r="BM603">
        <f t="shared" si="221"/>
        <v>10</v>
      </c>
      <c r="BN603">
        <f t="shared" si="221"/>
        <v>10</v>
      </c>
      <c r="BO603">
        <f t="shared" si="221"/>
        <v>10</v>
      </c>
      <c r="BP603">
        <f t="shared" si="221"/>
        <v>10</v>
      </c>
      <c r="BQ603">
        <f t="shared" si="221"/>
        <v>10</v>
      </c>
      <c r="BR603" s="16"/>
    </row>
    <row r="604" spans="1:70">
      <c r="A604" s="317"/>
      <c r="B604" s="312" t="s">
        <v>20</v>
      </c>
      <c r="C604" s="313"/>
      <c r="D604" s="211">
        <f>+入力シート①!AA$2</f>
        <v>0</v>
      </c>
      <c r="E604" s="208"/>
      <c r="F604" s="209"/>
      <c r="G604" s="209"/>
      <c r="H604" s="209"/>
      <c r="I604" s="209"/>
      <c r="J604" s="209"/>
      <c r="K604" s="210"/>
      <c r="M604" s="16"/>
      <c r="N604" s="191">
        <v>0</v>
      </c>
      <c r="O604" s="191">
        <v>0</v>
      </c>
      <c r="P604" s="191">
        <v>0</v>
      </c>
      <c r="Q604" s="191">
        <v>0</v>
      </c>
      <c r="R604" s="191">
        <v>0</v>
      </c>
      <c r="S604" s="191">
        <v>0</v>
      </c>
      <c r="T604" s="191">
        <v>0</v>
      </c>
      <c r="U604" s="17">
        <v>0</v>
      </c>
      <c r="V604" s="79">
        <v>0</v>
      </c>
      <c r="W604" s="79"/>
      <c r="X604" s="79"/>
      <c r="AP604">
        <v>5</v>
      </c>
      <c r="AQ604">
        <v>2</v>
      </c>
      <c r="AS604">
        <v>16</v>
      </c>
      <c r="AW604">
        <v>5</v>
      </c>
      <c r="AZ604">
        <v>4</v>
      </c>
      <c r="BI604">
        <v>4</v>
      </c>
      <c r="BK604">
        <v>22</v>
      </c>
      <c r="BM604">
        <v>14</v>
      </c>
      <c r="BR604" s="16"/>
    </row>
    <row r="605" spans="1:70">
      <c r="A605" s="317"/>
      <c r="B605" s="312" t="s">
        <v>62</v>
      </c>
      <c r="C605" s="313"/>
      <c r="D605" s="198">
        <f>+入力シート①!AA$3</f>
        <v>53</v>
      </c>
      <c r="E605" s="208"/>
      <c r="F605" s="209"/>
      <c r="G605" s="209"/>
      <c r="H605" s="209"/>
      <c r="I605" s="209"/>
      <c r="J605" s="209"/>
      <c r="K605" s="210"/>
      <c r="M605" s="16"/>
      <c r="N605" s="17">
        <v>53</v>
      </c>
      <c r="O605" s="17">
        <v>53</v>
      </c>
      <c r="P605" s="17">
        <v>53</v>
      </c>
      <c r="Q605" s="17">
        <v>53</v>
      </c>
      <c r="R605" s="17">
        <v>53</v>
      </c>
      <c r="S605" s="17">
        <v>53</v>
      </c>
      <c r="T605" s="17">
        <v>53</v>
      </c>
      <c r="U605" s="17">
        <v>53</v>
      </c>
      <c r="V605" s="17">
        <v>53</v>
      </c>
      <c r="W605" s="17">
        <f>+$A$602</f>
        <v>53</v>
      </c>
      <c r="X605" s="17">
        <f>+$A$602</f>
        <v>53</v>
      </c>
      <c r="Y605" s="17">
        <f>+$A$602</f>
        <v>53</v>
      </c>
      <c r="Z605" s="17">
        <f t="shared" ref="Z605:BQ605" si="222">+$A$602</f>
        <v>53</v>
      </c>
      <c r="AA605" s="77">
        <f t="shared" si="222"/>
        <v>53</v>
      </c>
      <c r="AB605" s="77">
        <f t="shared" si="222"/>
        <v>53</v>
      </c>
      <c r="AC605">
        <f t="shared" si="222"/>
        <v>53</v>
      </c>
      <c r="AD605">
        <f t="shared" si="222"/>
        <v>53</v>
      </c>
      <c r="AE605">
        <f t="shared" si="222"/>
        <v>53</v>
      </c>
      <c r="AF605">
        <f t="shared" si="222"/>
        <v>53</v>
      </c>
      <c r="AG605">
        <f t="shared" si="222"/>
        <v>53</v>
      </c>
      <c r="AH605">
        <f t="shared" si="222"/>
        <v>53</v>
      </c>
      <c r="AI605">
        <f t="shared" si="222"/>
        <v>53</v>
      </c>
      <c r="AJ605">
        <f t="shared" si="222"/>
        <v>53</v>
      </c>
      <c r="AK605">
        <f t="shared" si="222"/>
        <v>53</v>
      </c>
      <c r="AL605">
        <f t="shared" si="222"/>
        <v>53</v>
      </c>
      <c r="AM605">
        <f t="shared" si="222"/>
        <v>53</v>
      </c>
      <c r="AN605">
        <f t="shared" si="222"/>
        <v>53</v>
      </c>
      <c r="AO605">
        <f t="shared" si="222"/>
        <v>53</v>
      </c>
      <c r="AP605">
        <f t="shared" si="222"/>
        <v>53</v>
      </c>
      <c r="AQ605">
        <f t="shared" si="222"/>
        <v>53</v>
      </c>
      <c r="AR605">
        <f t="shared" si="222"/>
        <v>53</v>
      </c>
      <c r="AS605">
        <f t="shared" si="222"/>
        <v>53</v>
      </c>
      <c r="AT605">
        <f t="shared" si="222"/>
        <v>53</v>
      </c>
      <c r="AU605">
        <f t="shared" si="222"/>
        <v>53</v>
      </c>
      <c r="AV605">
        <f t="shared" si="222"/>
        <v>53</v>
      </c>
      <c r="AW605">
        <f t="shared" si="222"/>
        <v>53</v>
      </c>
      <c r="AX605">
        <f t="shared" si="222"/>
        <v>53</v>
      </c>
      <c r="AY605">
        <f t="shared" si="222"/>
        <v>53</v>
      </c>
      <c r="AZ605">
        <f t="shared" si="222"/>
        <v>53</v>
      </c>
      <c r="BA605">
        <f t="shared" si="222"/>
        <v>53</v>
      </c>
      <c r="BB605">
        <f t="shared" si="222"/>
        <v>53</v>
      </c>
      <c r="BC605">
        <f t="shared" si="222"/>
        <v>53</v>
      </c>
      <c r="BD605">
        <f t="shared" si="222"/>
        <v>53</v>
      </c>
      <c r="BE605">
        <f t="shared" si="222"/>
        <v>53</v>
      </c>
      <c r="BF605">
        <f t="shared" si="222"/>
        <v>53</v>
      </c>
      <c r="BG605">
        <f t="shared" si="222"/>
        <v>53</v>
      </c>
      <c r="BH605">
        <f t="shared" si="222"/>
        <v>53</v>
      </c>
      <c r="BI605">
        <f t="shared" si="222"/>
        <v>53</v>
      </c>
      <c r="BJ605">
        <f t="shared" si="222"/>
        <v>53</v>
      </c>
      <c r="BK605">
        <f t="shared" si="222"/>
        <v>53</v>
      </c>
      <c r="BL605">
        <f t="shared" si="222"/>
        <v>53</v>
      </c>
      <c r="BM605">
        <f t="shared" si="222"/>
        <v>53</v>
      </c>
      <c r="BN605">
        <f t="shared" si="222"/>
        <v>53</v>
      </c>
      <c r="BO605">
        <f t="shared" si="222"/>
        <v>53</v>
      </c>
      <c r="BP605">
        <f t="shared" si="222"/>
        <v>53</v>
      </c>
      <c r="BQ605">
        <f t="shared" si="222"/>
        <v>53</v>
      </c>
      <c r="BR605" s="16"/>
    </row>
    <row r="606" spans="1:70" ht="16.5" thickBot="1">
      <c r="A606" s="317"/>
      <c r="B606" s="312" t="s">
        <v>21</v>
      </c>
      <c r="C606" s="313"/>
      <c r="D606" s="212">
        <f>+入力シート①!AA$4</f>
        <v>0</v>
      </c>
      <c r="E606" s="213"/>
      <c r="F606" s="214"/>
      <c r="G606" s="214"/>
      <c r="H606" s="214"/>
      <c r="I606" s="214"/>
      <c r="J606" s="214"/>
      <c r="K606" s="215"/>
      <c r="M606" s="16"/>
      <c r="N606" s="166">
        <v>0</v>
      </c>
      <c r="O606" s="166">
        <v>0</v>
      </c>
      <c r="P606" s="166">
        <v>0</v>
      </c>
      <c r="Q606" s="166">
        <v>0</v>
      </c>
      <c r="R606" s="166">
        <v>0</v>
      </c>
      <c r="S606" s="166">
        <v>0</v>
      </c>
      <c r="T606" s="166">
        <v>0</v>
      </c>
      <c r="U606" s="17">
        <v>0</v>
      </c>
      <c r="V606" s="84">
        <v>0</v>
      </c>
      <c r="W606" s="84"/>
      <c r="X606" s="84"/>
      <c r="BR606" s="16"/>
    </row>
    <row r="607" spans="1:70">
      <c r="A607" s="317"/>
      <c r="B607" s="314" t="s">
        <v>22</v>
      </c>
      <c r="C607" s="216">
        <v>0</v>
      </c>
      <c r="D607" s="198">
        <f>+入力シート①!AA$5</f>
        <v>0</v>
      </c>
      <c r="E607" s="198">
        <f>+COUNT($M607:$BR607)</f>
        <v>17</v>
      </c>
      <c r="F607" s="201">
        <f>+AVERAGE($M607:$BR607)</f>
        <v>12.076470588235296</v>
      </c>
      <c r="G607" s="201">
        <f>+STDEV($M607:$BR607)</f>
        <v>13.230057133841331</v>
      </c>
      <c r="H607" s="201">
        <f>+MAX($M607:$BR607)</f>
        <v>27</v>
      </c>
      <c r="I607" s="201">
        <f>+MIN($M607:$BR607)</f>
        <v>0</v>
      </c>
      <c r="J607" s="201">
        <f>+D607-F607</f>
        <v>-12.076470588235296</v>
      </c>
      <c r="K607" s="201">
        <f>+J607/G607</f>
        <v>-0.91280562631469953</v>
      </c>
      <c r="M607" s="16"/>
      <c r="N607" s="17">
        <v>0</v>
      </c>
      <c r="O607" s="17">
        <v>0</v>
      </c>
      <c r="P607" s="17">
        <v>0</v>
      </c>
      <c r="Q607" s="17">
        <v>0</v>
      </c>
      <c r="R607" s="17">
        <v>0</v>
      </c>
      <c r="S607" s="17">
        <v>0</v>
      </c>
      <c r="T607" s="17">
        <v>0</v>
      </c>
      <c r="U607" s="17">
        <v>0</v>
      </c>
      <c r="V607">
        <v>0</v>
      </c>
      <c r="AP607">
        <v>26.7</v>
      </c>
      <c r="AQ607">
        <v>27</v>
      </c>
      <c r="AS607">
        <v>25.8</v>
      </c>
      <c r="AW607">
        <v>25.5</v>
      </c>
      <c r="AZ607">
        <v>27</v>
      </c>
      <c r="BI607">
        <v>25.3</v>
      </c>
      <c r="BK607">
        <v>23.3</v>
      </c>
      <c r="BM607">
        <v>24.7</v>
      </c>
      <c r="BR607" s="16"/>
    </row>
    <row r="608" spans="1:70">
      <c r="A608" s="317"/>
      <c r="B608" s="314"/>
      <c r="C608" s="216">
        <v>10</v>
      </c>
      <c r="D608" s="198">
        <f>+入力シート①!AA$6</f>
        <v>0</v>
      </c>
      <c r="E608" s="198">
        <f t="shared" ref="E608:E622" si="223">+COUNT($M608:$BR608)</f>
        <v>17</v>
      </c>
      <c r="F608" s="201">
        <f t="shared" ref="F608:F622" si="224">+AVERAGE($M608:$BR608)</f>
        <v>11.843529411764706</v>
      </c>
      <c r="G608" s="201">
        <f t="shared" ref="G608:G622" si="225">+STDEV($M608:$BR608)</f>
        <v>12.9668688111165</v>
      </c>
      <c r="H608" s="201">
        <f t="shared" ref="H608:H622" si="226">+MAX($M608:$BR608)</f>
        <v>26.58</v>
      </c>
      <c r="I608" s="201">
        <f t="shared" ref="I608:I622" si="227">+MIN($M608:$BR608)</f>
        <v>0</v>
      </c>
      <c r="J608" s="201">
        <f t="shared" ref="J608:J619" si="228">+D608-F608</f>
        <v>-11.843529411764706</v>
      </c>
      <c r="K608" s="201">
        <f t="shared" ref="K608:K619" si="229">+J608/G608</f>
        <v>-0.91336849198406678</v>
      </c>
      <c r="M608" s="16"/>
      <c r="N608" s="17">
        <v>0</v>
      </c>
      <c r="O608" s="17">
        <v>0</v>
      </c>
      <c r="P608" s="17">
        <v>0</v>
      </c>
      <c r="Q608" s="17">
        <v>0</v>
      </c>
      <c r="R608" s="17">
        <v>0</v>
      </c>
      <c r="S608" s="17">
        <v>0</v>
      </c>
      <c r="T608" s="17">
        <v>0</v>
      </c>
      <c r="U608" s="17">
        <v>0</v>
      </c>
      <c r="V608">
        <v>0</v>
      </c>
      <c r="AP608">
        <v>25.84</v>
      </c>
      <c r="AQ608">
        <v>24.74</v>
      </c>
      <c r="AS608">
        <v>24.65</v>
      </c>
      <c r="AW608">
        <v>25.58</v>
      </c>
      <c r="AZ608">
        <v>26.58</v>
      </c>
      <c r="BI608">
        <v>25.61</v>
      </c>
      <c r="BK608">
        <v>23.09</v>
      </c>
      <c r="BM608">
        <v>25.25</v>
      </c>
      <c r="BR608" s="16"/>
    </row>
    <row r="609" spans="1:70">
      <c r="A609" s="317"/>
      <c r="B609" s="314"/>
      <c r="C609" s="216">
        <v>20</v>
      </c>
      <c r="D609" s="198">
        <f>+入力シート①!AA$7</f>
        <v>0</v>
      </c>
      <c r="E609" s="198">
        <f t="shared" si="223"/>
        <v>17</v>
      </c>
      <c r="F609" s="201">
        <f t="shared" si="224"/>
        <v>11.788823529411765</v>
      </c>
      <c r="G609" s="201">
        <f t="shared" si="225"/>
        <v>12.908651111925357</v>
      </c>
      <c r="H609" s="201">
        <f t="shared" si="226"/>
        <v>26.54</v>
      </c>
      <c r="I609" s="201">
        <f t="shared" si="227"/>
        <v>0</v>
      </c>
      <c r="J609" s="201">
        <f t="shared" si="228"/>
        <v>-11.788823529411765</v>
      </c>
      <c r="K609" s="201">
        <f t="shared" si="229"/>
        <v>-0.91324983743041399</v>
      </c>
      <c r="M609" s="16"/>
      <c r="N609" s="17">
        <v>0</v>
      </c>
      <c r="O609" s="17">
        <v>0</v>
      </c>
      <c r="P609" s="17">
        <v>0</v>
      </c>
      <c r="Q609" s="17">
        <v>0</v>
      </c>
      <c r="R609" s="17">
        <v>0</v>
      </c>
      <c r="S609" s="17">
        <v>0</v>
      </c>
      <c r="T609" s="17">
        <v>0</v>
      </c>
      <c r="U609" s="17">
        <v>0</v>
      </c>
      <c r="V609">
        <v>0</v>
      </c>
      <c r="AP609">
        <v>25.81</v>
      </c>
      <c r="AQ609">
        <v>24.45</v>
      </c>
      <c r="AS609">
        <v>24.62</v>
      </c>
      <c r="AW609">
        <v>25.47</v>
      </c>
      <c r="AZ609">
        <v>26.54</v>
      </c>
      <c r="BI609">
        <v>25.49</v>
      </c>
      <c r="BK609">
        <v>22.93</v>
      </c>
      <c r="BM609">
        <v>25.1</v>
      </c>
      <c r="BR609" s="16"/>
    </row>
    <row r="610" spans="1:70">
      <c r="A610" s="317"/>
      <c r="B610" s="314"/>
      <c r="C610" s="216">
        <v>30</v>
      </c>
      <c r="D610" s="198">
        <f>+入力シート①!AA$8</f>
        <v>0</v>
      </c>
      <c r="E610" s="198">
        <f t="shared" si="223"/>
        <v>17</v>
      </c>
      <c r="F610" s="201">
        <f t="shared" si="224"/>
        <v>11.726470588235294</v>
      </c>
      <c r="G610" s="201">
        <f t="shared" si="225"/>
        <v>12.843471075402707</v>
      </c>
      <c r="H610" s="201">
        <f t="shared" si="226"/>
        <v>26.55</v>
      </c>
      <c r="I610" s="201">
        <f t="shared" si="227"/>
        <v>0</v>
      </c>
      <c r="J610" s="201">
        <f t="shared" si="228"/>
        <v>-11.726470588235294</v>
      </c>
      <c r="K610" s="201">
        <f t="shared" si="229"/>
        <v>-0.91302970352721491</v>
      </c>
      <c r="M610" s="16"/>
      <c r="N610" s="17">
        <v>0</v>
      </c>
      <c r="O610" s="17">
        <v>0</v>
      </c>
      <c r="P610" s="17">
        <v>0</v>
      </c>
      <c r="Q610" s="17">
        <v>0</v>
      </c>
      <c r="R610" s="17">
        <v>0</v>
      </c>
      <c r="S610" s="17">
        <v>0</v>
      </c>
      <c r="T610" s="17">
        <v>0</v>
      </c>
      <c r="U610" s="17">
        <v>0</v>
      </c>
      <c r="V610">
        <v>0</v>
      </c>
      <c r="AP610">
        <v>25.81</v>
      </c>
      <c r="AQ610">
        <v>23.85</v>
      </c>
      <c r="AS610">
        <v>24.59</v>
      </c>
      <c r="AW610">
        <v>25.35</v>
      </c>
      <c r="AZ610">
        <v>26.55</v>
      </c>
      <c r="BI610">
        <v>25.39</v>
      </c>
      <c r="BK610">
        <v>22.85</v>
      </c>
      <c r="BM610">
        <v>24.96</v>
      </c>
      <c r="BR610" s="16"/>
    </row>
    <row r="611" spans="1:70">
      <c r="A611" s="317"/>
      <c r="B611" s="314"/>
      <c r="C611" s="216">
        <v>50</v>
      </c>
      <c r="D611" s="198">
        <f>+入力シート①!AA$9</f>
        <v>0</v>
      </c>
      <c r="E611" s="198">
        <f t="shared" si="223"/>
        <v>17</v>
      </c>
      <c r="F611" s="201">
        <f t="shared" si="224"/>
        <v>11.159411764705881</v>
      </c>
      <c r="G611" s="201">
        <f t="shared" si="225"/>
        <v>12.298684620005222</v>
      </c>
      <c r="H611" s="201">
        <f t="shared" si="226"/>
        <v>26.59</v>
      </c>
      <c r="I611" s="201">
        <f t="shared" si="227"/>
        <v>0</v>
      </c>
      <c r="J611" s="201">
        <f t="shared" si="228"/>
        <v>-11.159411764705881</v>
      </c>
      <c r="K611" s="201">
        <f t="shared" si="229"/>
        <v>-0.90736628424098442</v>
      </c>
      <c r="M611" s="16"/>
      <c r="N611" s="17">
        <v>0</v>
      </c>
      <c r="O611" s="17">
        <v>0</v>
      </c>
      <c r="P611" s="17">
        <v>0</v>
      </c>
      <c r="Q611" s="17">
        <v>0</v>
      </c>
      <c r="R611" s="17">
        <v>0</v>
      </c>
      <c r="S611" s="17">
        <v>0</v>
      </c>
      <c r="T611" s="17">
        <v>0</v>
      </c>
      <c r="U611" s="17">
        <v>0</v>
      </c>
      <c r="V611">
        <v>0</v>
      </c>
      <c r="AP611">
        <v>25.57</v>
      </c>
      <c r="AQ611">
        <v>19.47</v>
      </c>
      <c r="AS611">
        <v>24.49</v>
      </c>
      <c r="AW611">
        <v>25.05</v>
      </c>
      <c r="AZ611">
        <v>26.59</v>
      </c>
      <c r="BI611">
        <v>23.67</v>
      </c>
      <c r="BK611">
        <v>21.2</v>
      </c>
      <c r="BM611">
        <v>23.67</v>
      </c>
      <c r="BR611" s="16"/>
    </row>
    <row r="612" spans="1:70">
      <c r="A612" s="317"/>
      <c r="B612" s="314"/>
      <c r="C612" s="216">
        <v>75</v>
      </c>
      <c r="D612" s="198">
        <f>+入力シート①!AA$10</f>
        <v>0</v>
      </c>
      <c r="E612" s="198">
        <f t="shared" si="223"/>
        <v>17</v>
      </c>
      <c r="F612" s="201">
        <f t="shared" si="224"/>
        <v>10.159411764705881</v>
      </c>
      <c r="G612" s="201">
        <f t="shared" si="225"/>
        <v>11.362855863837796</v>
      </c>
      <c r="H612" s="201">
        <f t="shared" si="226"/>
        <v>26.55</v>
      </c>
      <c r="I612" s="201">
        <f t="shared" si="227"/>
        <v>0</v>
      </c>
      <c r="J612" s="201">
        <f t="shared" si="228"/>
        <v>-10.159411764705881</v>
      </c>
      <c r="K612" s="201">
        <f t="shared" si="229"/>
        <v>-0.89408964493144139</v>
      </c>
      <c r="M612" s="16"/>
      <c r="N612" s="17">
        <v>0</v>
      </c>
      <c r="O612" s="17">
        <v>0</v>
      </c>
      <c r="P612" s="17">
        <v>0</v>
      </c>
      <c r="Q612" s="17">
        <v>0</v>
      </c>
      <c r="R612" s="17">
        <v>0</v>
      </c>
      <c r="S612" s="17">
        <v>0</v>
      </c>
      <c r="T612" s="17">
        <v>0</v>
      </c>
      <c r="U612" s="17">
        <v>0</v>
      </c>
      <c r="V612">
        <v>0</v>
      </c>
      <c r="AP612">
        <v>23.85</v>
      </c>
      <c r="AQ612">
        <v>16.489999999999998</v>
      </c>
      <c r="AS612">
        <v>20.91</v>
      </c>
      <c r="AW612">
        <v>24.28</v>
      </c>
      <c r="AZ612">
        <v>26.55</v>
      </c>
      <c r="BI612">
        <v>21.01</v>
      </c>
      <c r="BK612">
        <v>16.510000000000002</v>
      </c>
      <c r="BM612">
        <v>23.11</v>
      </c>
      <c r="BR612" s="16"/>
    </row>
    <row r="613" spans="1:70">
      <c r="A613" s="317"/>
      <c r="B613" s="314"/>
      <c r="C613" s="216">
        <v>100</v>
      </c>
      <c r="D613" s="198">
        <f>+入力シート①!AA$11</f>
        <v>0</v>
      </c>
      <c r="E613" s="198">
        <f t="shared" si="223"/>
        <v>17</v>
      </c>
      <c r="F613" s="201">
        <f t="shared" si="224"/>
        <v>8.8882352941176492</v>
      </c>
      <c r="G613" s="201">
        <f t="shared" si="225"/>
        <v>10.03077529113161</v>
      </c>
      <c r="H613" s="201">
        <f t="shared" si="226"/>
        <v>23.82</v>
      </c>
      <c r="I613" s="201">
        <f t="shared" si="227"/>
        <v>0</v>
      </c>
      <c r="J613" s="201">
        <f t="shared" si="228"/>
        <v>-8.8882352941176492</v>
      </c>
      <c r="K613" s="201">
        <f t="shared" si="229"/>
        <v>-0.88609654150820216</v>
      </c>
      <c r="M613" s="16"/>
      <c r="N613" s="17">
        <v>0</v>
      </c>
      <c r="O613" s="17">
        <v>0</v>
      </c>
      <c r="P613" s="17">
        <v>0</v>
      </c>
      <c r="Q613" s="17">
        <v>0</v>
      </c>
      <c r="R613" s="17">
        <v>0</v>
      </c>
      <c r="S613" s="17">
        <v>0</v>
      </c>
      <c r="T613" s="17">
        <v>0</v>
      </c>
      <c r="U613" s="17">
        <v>0</v>
      </c>
      <c r="V613">
        <v>0</v>
      </c>
      <c r="AP613">
        <v>22.19</v>
      </c>
      <c r="AQ613">
        <v>13.84</v>
      </c>
      <c r="AS613">
        <v>19.5</v>
      </c>
      <c r="AW613">
        <v>21.11</v>
      </c>
      <c r="AZ613">
        <v>23.82</v>
      </c>
      <c r="BI613">
        <v>17.23</v>
      </c>
      <c r="BK613">
        <v>13.49</v>
      </c>
      <c r="BM613">
        <v>19.920000000000002</v>
      </c>
      <c r="BR613" s="16"/>
    </row>
    <row r="614" spans="1:70">
      <c r="A614" s="317"/>
      <c r="B614" s="314"/>
      <c r="C614" s="216">
        <v>150</v>
      </c>
      <c r="D614" s="198">
        <f>+入力シート①!AA$12</f>
        <v>0</v>
      </c>
      <c r="E614" s="198">
        <f t="shared" si="223"/>
        <v>17</v>
      </c>
      <c r="F614" s="201">
        <f t="shared" si="224"/>
        <v>7.5364705882352947</v>
      </c>
      <c r="G614" s="201">
        <f t="shared" si="225"/>
        <v>8.6305959681070608</v>
      </c>
      <c r="H614" s="201">
        <f t="shared" si="226"/>
        <v>21.47</v>
      </c>
      <c r="I614" s="201">
        <f t="shared" si="227"/>
        <v>0</v>
      </c>
      <c r="J614" s="201">
        <f t="shared" si="228"/>
        <v>-7.5364705882352947</v>
      </c>
      <c r="K614" s="201">
        <f t="shared" si="229"/>
        <v>-0.87322713472917457</v>
      </c>
      <c r="M614" s="16"/>
      <c r="N614" s="17">
        <v>0</v>
      </c>
      <c r="O614" s="17">
        <v>0</v>
      </c>
      <c r="P614" s="17">
        <v>0</v>
      </c>
      <c r="Q614" s="17">
        <v>0</v>
      </c>
      <c r="R614" s="17">
        <v>0</v>
      </c>
      <c r="S614" s="17">
        <v>0</v>
      </c>
      <c r="T614" s="17">
        <v>0</v>
      </c>
      <c r="U614" s="17">
        <v>0</v>
      </c>
      <c r="V614">
        <v>0</v>
      </c>
      <c r="AP614">
        <v>19.66</v>
      </c>
      <c r="AQ614">
        <v>10.96</v>
      </c>
      <c r="AS614">
        <v>18.18</v>
      </c>
      <c r="AW614">
        <v>16.850000000000001</v>
      </c>
      <c r="AZ614">
        <v>21.47</v>
      </c>
      <c r="BI614">
        <v>14.29</v>
      </c>
      <c r="BK614">
        <v>10.67</v>
      </c>
      <c r="BM614">
        <v>16.04</v>
      </c>
      <c r="BR614" s="16"/>
    </row>
    <row r="615" spans="1:70">
      <c r="A615" s="317"/>
      <c r="B615" s="314"/>
      <c r="C615" s="216">
        <v>200</v>
      </c>
      <c r="D615" s="198">
        <f>+入力シート①!AA$13</f>
        <v>0</v>
      </c>
      <c r="E615" s="198">
        <f t="shared" si="223"/>
        <v>17</v>
      </c>
      <c r="F615" s="201">
        <f t="shared" si="224"/>
        <v>6.6123529411764714</v>
      </c>
      <c r="G615" s="201">
        <f t="shared" si="225"/>
        <v>7.7190045742729723</v>
      </c>
      <c r="H615" s="201">
        <f t="shared" si="226"/>
        <v>19.28</v>
      </c>
      <c r="I615" s="201">
        <f t="shared" si="227"/>
        <v>0</v>
      </c>
      <c r="J615" s="201">
        <f t="shared" si="228"/>
        <v>-6.6123529411764714</v>
      </c>
      <c r="K615" s="201">
        <f t="shared" si="229"/>
        <v>-0.85663285693793845</v>
      </c>
      <c r="M615" s="16"/>
      <c r="N615" s="17">
        <v>0</v>
      </c>
      <c r="O615" s="17">
        <v>0</v>
      </c>
      <c r="P615" s="17">
        <v>0</v>
      </c>
      <c r="Q615" s="17">
        <v>0</v>
      </c>
      <c r="R615" s="17">
        <v>0</v>
      </c>
      <c r="S615" s="17">
        <v>0</v>
      </c>
      <c r="T615" s="17">
        <v>0</v>
      </c>
      <c r="U615" s="17">
        <v>0</v>
      </c>
      <c r="V615">
        <v>0</v>
      </c>
      <c r="AP615">
        <v>18.670000000000002</v>
      </c>
      <c r="AQ615">
        <v>9.49</v>
      </c>
      <c r="AS615">
        <v>17.350000000000001</v>
      </c>
      <c r="AW615">
        <v>14.32</v>
      </c>
      <c r="AZ615">
        <v>19.28</v>
      </c>
      <c r="BI615">
        <v>11.32</v>
      </c>
      <c r="BK615">
        <v>8.6999999999999993</v>
      </c>
      <c r="BM615">
        <v>13.28</v>
      </c>
      <c r="BR615" s="16"/>
    </row>
    <row r="616" spans="1:70">
      <c r="A616" s="317"/>
      <c r="B616" s="314"/>
      <c r="C616" s="216">
        <v>300</v>
      </c>
      <c r="D616" s="198">
        <f>+入力シート①!AA$14</f>
        <v>0</v>
      </c>
      <c r="E616" s="198">
        <f t="shared" si="223"/>
        <v>9</v>
      </c>
      <c r="F616" s="201">
        <f t="shared" si="224"/>
        <v>0</v>
      </c>
      <c r="G616" s="201">
        <f t="shared" si="225"/>
        <v>0</v>
      </c>
      <c r="H616" s="201">
        <f t="shared" si="226"/>
        <v>0</v>
      </c>
      <c r="I616" s="201">
        <f t="shared" si="227"/>
        <v>0</v>
      </c>
      <c r="J616" s="201">
        <f t="shared" si="228"/>
        <v>0</v>
      </c>
      <c r="K616" s="201" t="e">
        <f t="shared" si="229"/>
        <v>#DIV/0!</v>
      </c>
      <c r="M616" s="16"/>
      <c r="N616" s="17">
        <v>0</v>
      </c>
      <c r="O616" s="17">
        <v>0</v>
      </c>
      <c r="P616" s="17">
        <v>0</v>
      </c>
      <c r="Q616" s="17">
        <v>0</v>
      </c>
      <c r="R616" s="17">
        <v>0</v>
      </c>
      <c r="S616" s="17">
        <v>0</v>
      </c>
      <c r="T616" s="17">
        <v>0</v>
      </c>
      <c r="U616" s="17">
        <v>0</v>
      </c>
      <c r="V616">
        <v>0</v>
      </c>
      <c r="BR616" s="16"/>
    </row>
    <row r="617" spans="1:70">
      <c r="A617" s="317"/>
      <c r="B617" s="314"/>
      <c r="C617" s="216">
        <v>400</v>
      </c>
      <c r="D617" s="198">
        <f>+入力シート①!AA$15</f>
        <v>0</v>
      </c>
      <c r="E617" s="198">
        <f t="shared" si="223"/>
        <v>9</v>
      </c>
      <c r="F617" s="201">
        <f t="shared" si="224"/>
        <v>0</v>
      </c>
      <c r="G617" s="201">
        <f t="shared" si="225"/>
        <v>0</v>
      </c>
      <c r="H617" s="201">
        <f t="shared" si="226"/>
        <v>0</v>
      </c>
      <c r="I617" s="201">
        <f t="shared" si="227"/>
        <v>0</v>
      </c>
      <c r="J617" s="201">
        <f t="shared" si="228"/>
        <v>0</v>
      </c>
      <c r="K617" s="201" t="e">
        <f t="shared" si="229"/>
        <v>#DIV/0!</v>
      </c>
      <c r="M617" s="16"/>
      <c r="N617" s="17">
        <v>0</v>
      </c>
      <c r="O617" s="17">
        <v>0</v>
      </c>
      <c r="P617" s="17">
        <v>0</v>
      </c>
      <c r="Q617" s="17">
        <v>0</v>
      </c>
      <c r="R617" s="17">
        <v>0</v>
      </c>
      <c r="S617" s="17">
        <v>0</v>
      </c>
      <c r="T617" s="17">
        <v>0</v>
      </c>
      <c r="U617" s="17">
        <v>0</v>
      </c>
      <c r="V617">
        <v>0</v>
      </c>
      <c r="BR617" s="16"/>
    </row>
    <row r="618" spans="1:70">
      <c r="A618" s="317"/>
      <c r="B618" s="314"/>
      <c r="C618" s="216">
        <v>500</v>
      </c>
      <c r="D618" s="198">
        <f>+入力シート①!AA$16</f>
        <v>0</v>
      </c>
      <c r="E618" s="198">
        <f t="shared" si="223"/>
        <v>9</v>
      </c>
      <c r="F618" s="201">
        <f t="shared" si="224"/>
        <v>0</v>
      </c>
      <c r="G618" s="201">
        <f t="shared" si="225"/>
        <v>0</v>
      </c>
      <c r="H618" s="201">
        <f t="shared" si="226"/>
        <v>0</v>
      </c>
      <c r="I618" s="201">
        <f t="shared" si="227"/>
        <v>0</v>
      </c>
      <c r="J618" s="201">
        <f t="shared" si="228"/>
        <v>0</v>
      </c>
      <c r="K618" s="201" t="e">
        <f t="shared" si="229"/>
        <v>#DIV/0!</v>
      </c>
      <c r="M618" s="16"/>
      <c r="N618" s="17">
        <v>0</v>
      </c>
      <c r="O618" s="17">
        <v>0</v>
      </c>
      <c r="P618" s="17">
        <v>0</v>
      </c>
      <c r="Q618" s="17">
        <v>0</v>
      </c>
      <c r="R618" s="17">
        <v>0</v>
      </c>
      <c r="S618" s="17">
        <v>0</v>
      </c>
      <c r="T618" s="17">
        <v>0</v>
      </c>
      <c r="U618" s="17">
        <v>0</v>
      </c>
      <c r="V618">
        <v>0</v>
      </c>
      <c r="BR618" s="16"/>
    </row>
    <row r="619" spans="1:70">
      <c r="A619" s="317"/>
      <c r="B619" s="314"/>
      <c r="C619" s="216">
        <v>600</v>
      </c>
      <c r="D619" s="198">
        <f>+入力シート①!AA$17</f>
        <v>0</v>
      </c>
      <c r="E619" s="198">
        <f t="shared" si="223"/>
        <v>9</v>
      </c>
      <c r="F619" s="201">
        <f t="shared" si="224"/>
        <v>0</v>
      </c>
      <c r="G619" s="201">
        <f t="shared" si="225"/>
        <v>0</v>
      </c>
      <c r="H619" s="201">
        <f t="shared" si="226"/>
        <v>0</v>
      </c>
      <c r="I619" s="201">
        <f t="shared" si="227"/>
        <v>0</v>
      </c>
      <c r="J619" s="201">
        <f t="shared" si="228"/>
        <v>0</v>
      </c>
      <c r="K619" s="201" t="e">
        <f t="shared" si="229"/>
        <v>#DIV/0!</v>
      </c>
      <c r="M619" s="16"/>
      <c r="N619" s="17">
        <v>0</v>
      </c>
      <c r="O619" s="17">
        <v>0</v>
      </c>
      <c r="P619" s="17">
        <v>0</v>
      </c>
      <c r="Q619" s="17">
        <v>0</v>
      </c>
      <c r="R619" s="17">
        <v>0</v>
      </c>
      <c r="S619" s="17">
        <v>0</v>
      </c>
      <c r="T619" s="17">
        <v>0</v>
      </c>
      <c r="U619" s="17">
        <v>0</v>
      </c>
      <c r="V619">
        <v>0</v>
      </c>
      <c r="BR619" s="16"/>
    </row>
    <row r="620" spans="1:70">
      <c r="A620" s="317"/>
      <c r="B620" s="217"/>
      <c r="C620" s="217"/>
      <c r="D620" s="218"/>
      <c r="E620" s="218"/>
      <c r="F620" s="219"/>
      <c r="G620" s="219"/>
      <c r="H620" s="219"/>
      <c r="I620" s="219"/>
      <c r="J620" s="219"/>
      <c r="K620" s="219"/>
      <c r="L620" s="18"/>
      <c r="M620" s="16"/>
      <c r="V620" s="18"/>
      <c r="W620" s="18"/>
      <c r="X620" s="18"/>
      <c r="AC620" s="18"/>
      <c r="AD620" s="18"/>
      <c r="AE620" s="18"/>
      <c r="AF620" s="18"/>
      <c r="AG620" s="18"/>
      <c r="AH620" s="18"/>
      <c r="AI620" s="18"/>
      <c r="AJ620" s="18"/>
      <c r="AK620" s="18"/>
      <c r="AL620" s="18"/>
      <c r="AM620" s="18"/>
      <c r="AN620" s="18"/>
      <c r="AO620" s="18"/>
      <c r="AP620" s="18"/>
      <c r="AQ620" s="18"/>
      <c r="AR620" s="18"/>
      <c r="AS620" s="18"/>
      <c r="AT620" s="18"/>
      <c r="AU620" s="18"/>
      <c r="AV620" s="18"/>
      <c r="AW620" s="18"/>
      <c r="AX620" s="18"/>
      <c r="AY620" s="18"/>
      <c r="AZ620" s="18"/>
      <c r="BA620" s="18"/>
      <c r="BB620" s="18"/>
      <c r="BC620" s="18"/>
      <c r="BD620" s="18"/>
      <c r="BE620" s="18"/>
      <c r="BF620" s="18"/>
      <c r="BG620" s="18"/>
      <c r="BH620" s="18"/>
      <c r="BI620" s="18"/>
      <c r="BJ620" s="18"/>
      <c r="BK620" s="18"/>
      <c r="BL620" s="18"/>
      <c r="BM620" s="18"/>
      <c r="BN620" s="18"/>
      <c r="BO620" s="18"/>
      <c r="BP620" s="18"/>
      <c r="BQ620" s="18"/>
      <c r="BR620" s="16"/>
    </row>
    <row r="621" spans="1:70">
      <c r="A621" s="317"/>
      <c r="B621" s="315" t="s">
        <v>25</v>
      </c>
      <c r="C621" s="220" t="s">
        <v>23</v>
      </c>
      <c r="D621" s="198">
        <f>+入力シート①!AA$19</f>
        <v>0</v>
      </c>
      <c r="E621" s="198">
        <f t="shared" si="223"/>
        <v>16</v>
      </c>
      <c r="F621" s="201">
        <f t="shared" si="224"/>
        <v>74.5</v>
      </c>
      <c r="G621" s="201">
        <f t="shared" si="225"/>
        <v>111.00510498771366</v>
      </c>
      <c r="H621" s="201">
        <f t="shared" si="226"/>
        <v>328</v>
      </c>
      <c r="I621" s="201">
        <f t="shared" si="227"/>
        <v>0</v>
      </c>
      <c r="J621" s="201">
        <f>+D621-F621</f>
        <v>-74.5</v>
      </c>
      <c r="K621" s="201">
        <f>+J621/G621</f>
        <v>-0.67114030483774467</v>
      </c>
      <c r="M621" s="16"/>
      <c r="N621" s="17">
        <v>0</v>
      </c>
      <c r="O621" s="17">
        <v>0</v>
      </c>
      <c r="P621" s="17">
        <v>0</v>
      </c>
      <c r="Q621" s="17">
        <v>0</v>
      </c>
      <c r="R621" s="17">
        <v>0</v>
      </c>
      <c r="S621" s="17">
        <v>0</v>
      </c>
      <c r="T621" s="17">
        <v>0</v>
      </c>
      <c r="U621" s="17">
        <v>0</v>
      </c>
      <c r="V621">
        <v>0</v>
      </c>
      <c r="AP621">
        <v>103</v>
      </c>
      <c r="AQ621">
        <v>303</v>
      </c>
      <c r="AS621">
        <v>153</v>
      </c>
      <c r="AW621">
        <v>110</v>
      </c>
      <c r="AZ621">
        <v>165</v>
      </c>
      <c r="BI621">
        <v>328</v>
      </c>
      <c r="BK621">
        <v>30</v>
      </c>
      <c r="BR621" s="16"/>
    </row>
    <row r="622" spans="1:70">
      <c r="A622" s="317"/>
      <c r="B622" s="316"/>
      <c r="C622" s="221" t="s">
        <v>24</v>
      </c>
      <c r="D622" s="198">
        <f>+入力シート①!AA$20</f>
        <v>0</v>
      </c>
      <c r="E622" s="198">
        <f t="shared" si="223"/>
        <v>16</v>
      </c>
      <c r="F622" s="201">
        <f t="shared" si="224"/>
        <v>0.42812500000000003</v>
      </c>
      <c r="G622" s="201">
        <f t="shared" si="225"/>
        <v>0.62980651790847642</v>
      </c>
      <c r="H622" s="201">
        <f t="shared" si="226"/>
        <v>1.8</v>
      </c>
      <c r="I622" s="201">
        <f t="shared" si="227"/>
        <v>0</v>
      </c>
      <c r="J622" s="201">
        <f>+D622-F622</f>
        <v>-0.42812500000000003</v>
      </c>
      <c r="K622" s="201">
        <f>+J622/G622</f>
        <v>-0.67977225993430446</v>
      </c>
      <c r="M622" s="16"/>
      <c r="N622" s="17">
        <v>0</v>
      </c>
      <c r="O622" s="17">
        <v>0</v>
      </c>
      <c r="P622" s="17">
        <v>0</v>
      </c>
      <c r="Q622" s="17">
        <v>0</v>
      </c>
      <c r="R622" s="17">
        <v>0</v>
      </c>
      <c r="S622" s="17">
        <v>0</v>
      </c>
      <c r="T622" s="17">
        <v>0</v>
      </c>
      <c r="U622" s="17">
        <v>0</v>
      </c>
      <c r="V622">
        <v>0</v>
      </c>
      <c r="AP622">
        <v>0.45</v>
      </c>
      <c r="AQ622">
        <v>1</v>
      </c>
      <c r="AS622">
        <v>0.3</v>
      </c>
      <c r="AW622">
        <v>0.5</v>
      </c>
      <c r="AZ622">
        <v>1.1000000000000001</v>
      </c>
      <c r="BI622">
        <v>1.8</v>
      </c>
      <c r="BK622">
        <v>1.7</v>
      </c>
      <c r="BR622" s="16"/>
    </row>
    <row r="623" spans="1:70" ht="0.95" customHeight="1">
      <c r="M623" s="16"/>
      <c r="BR623" s="16"/>
    </row>
    <row r="624" spans="1:70" ht="0.95" customHeight="1">
      <c r="M624" s="16"/>
      <c r="BR624" s="16"/>
    </row>
    <row r="625" spans="1:70" ht="0.95" customHeight="1">
      <c r="M625" s="16"/>
      <c r="BR625" s="16"/>
    </row>
    <row r="626" spans="1:70" ht="0.95" customHeight="1">
      <c r="M626" s="16"/>
      <c r="BR626" s="16"/>
    </row>
    <row r="627" spans="1:70" ht="0.95" customHeight="1">
      <c r="M627" s="16"/>
      <c r="BR627" s="16"/>
    </row>
    <row r="628" spans="1:70" ht="0.95" customHeight="1">
      <c r="M628" s="16"/>
      <c r="BR628" s="16"/>
    </row>
    <row r="629" spans="1:70" ht="0.95" customHeight="1">
      <c r="M629" s="16"/>
      <c r="BR629" s="16"/>
    </row>
    <row r="630" spans="1:70" ht="0.95" customHeight="1">
      <c r="M630" s="16"/>
      <c r="BR630" s="16"/>
    </row>
    <row r="631" spans="1:70" ht="16.5" thickBot="1">
      <c r="D631" s="199" t="s">
        <v>26</v>
      </c>
      <c r="E631" s="199" t="s">
        <v>3</v>
      </c>
      <c r="F631" s="200" t="s">
        <v>4</v>
      </c>
      <c r="G631" s="200" t="s">
        <v>8</v>
      </c>
      <c r="H631" s="200" t="s">
        <v>5</v>
      </c>
      <c r="I631" s="200" t="s">
        <v>6</v>
      </c>
      <c r="J631" s="200" t="s">
        <v>7</v>
      </c>
      <c r="K631" s="201" t="s">
        <v>61</v>
      </c>
      <c r="M631" s="16"/>
      <c r="N631" s="17" t="s">
        <v>26</v>
      </c>
      <c r="O631" s="17" t="s">
        <v>26</v>
      </c>
      <c r="P631" s="17" t="s">
        <v>26</v>
      </c>
      <c r="Q631" s="17" t="s">
        <v>26</v>
      </c>
      <c r="R631" s="17" t="s">
        <v>26</v>
      </c>
      <c r="S631" s="17" t="s">
        <v>111</v>
      </c>
      <c r="T631" s="17" t="s">
        <v>111</v>
      </c>
      <c r="V631" s="1" t="s">
        <v>111</v>
      </c>
      <c r="W631" s="1"/>
      <c r="X631" s="1"/>
      <c r="Z631" s="170"/>
      <c r="AA631" s="78"/>
      <c r="AB631" s="78"/>
      <c r="AC631" s="1"/>
      <c r="AD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6"/>
    </row>
    <row r="632" spans="1:70">
      <c r="A632" s="317">
        <v>54</v>
      </c>
      <c r="B632" s="312" t="s">
        <v>18</v>
      </c>
      <c r="C632" s="313"/>
      <c r="D632" s="203">
        <f>+入力シート①!AB$2</f>
        <v>0</v>
      </c>
      <c r="E632" s="204"/>
      <c r="F632" s="205"/>
      <c r="G632" s="205"/>
      <c r="H632" s="205"/>
      <c r="I632" s="205"/>
      <c r="J632" s="205"/>
      <c r="K632" s="206"/>
      <c r="M632" s="16"/>
      <c r="N632" s="189">
        <v>0</v>
      </c>
      <c r="O632" s="189">
        <v>0</v>
      </c>
      <c r="P632" s="189">
        <v>0</v>
      </c>
      <c r="Q632" s="189">
        <v>0</v>
      </c>
      <c r="R632" s="189">
        <v>0</v>
      </c>
      <c r="S632" s="189">
        <v>0</v>
      </c>
      <c r="T632" s="189">
        <v>0</v>
      </c>
      <c r="U632" s="17">
        <v>2011</v>
      </c>
      <c r="V632" s="189">
        <v>40455</v>
      </c>
      <c r="W632" s="17">
        <f t="shared" ref="W632:BE632" si="230">+W$1</f>
        <v>2009</v>
      </c>
      <c r="X632" s="17">
        <f t="shared" si="230"/>
        <v>2008</v>
      </c>
      <c r="Y632" s="17">
        <f t="shared" si="230"/>
        <v>2007</v>
      </c>
      <c r="Z632" s="17">
        <f t="shared" si="230"/>
        <v>2006</v>
      </c>
      <c r="AA632" s="77">
        <f t="shared" si="230"/>
        <v>2005</v>
      </c>
      <c r="AB632" s="77">
        <f t="shared" si="230"/>
        <v>2004</v>
      </c>
      <c r="AC632">
        <f t="shared" si="230"/>
        <v>2003</v>
      </c>
      <c r="AD632">
        <f t="shared" si="230"/>
        <v>2002</v>
      </c>
      <c r="AE632">
        <f t="shared" si="230"/>
        <v>2001</v>
      </c>
      <c r="AF632">
        <f t="shared" si="230"/>
        <v>2000</v>
      </c>
      <c r="AG632">
        <f t="shared" si="230"/>
        <v>1999</v>
      </c>
      <c r="AH632">
        <f t="shared" si="230"/>
        <v>1998</v>
      </c>
      <c r="AI632">
        <f t="shared" si="230"/>
        <v>1997</v>
      </c>
      <c r="AJ632">
        <f t="shared" si="230"/>
        <v>1996</v>
      </c>
      <c r="AK632">
        <f t="shared" si="230"/>
        <v>1995</v>
      </c>
      <c r="AL632">
        <f t="shared" si="230"/>
        <v>1994</v>
      </c>
      <c r="AM632">
        <f t="shared" si="230"/>
        <v>1993</v>
      </c>
      <c r="AN632">
        <f t="shared" si="230"/>
        <v>1992</v>
      </c>
      <c r="AO632">
        <f t="shared" si="230"/>
        <v>1991</v>
      </c>
      <c r="AP632">
        <f t="shared" si="230"/>
        <v>1990</v>
      </c>
      <c r="AQ632">
        <f t="shared" si="230"/>
        <v>1990</v>
      </c>
      <c r="AR632">
        <f t="shared" si="230"/>
        <v>1990</v>
      </c>
      <c r="AS632">
        <f t="shared" si="230"/>
        <v>1989</v>
      </c>
      <c r="AT632">
        <f t="shared" si="230"/>
        <v>1988</v>
      </c>
      <c r="AU632">
        <f t="shared" si="230"/>
        <v>1988</v>
      </c>
      <c r="AV632">
        <f t="shared" si="230"/>
        <v>1988</v>
      </c>
      <c r="AW632">
        <f t="shared" si="230"/>
        <v>1987</v>
      </c>
      <c r="AX632">
        <f t="shared" si="230"/>
        <v>1987</v>
      </c>
      <c r="AY632">
        <f t="shared" si="230"/>
        <v>1987</v>
      </c>
      <c r="AZ632">
        <f t="shared" si="230"/>
        <v>1986</v>
      </c>
      <c r="BA632">
        <f t="shared" si="230"/>
        <v>1986</v>
      </c>
      <c r="BB632">
        <f t="shared" si="230"/>
        <v>1986</v>
      </c>
      <c r="BC632">
        <f t="shared" si="230"/>
        <v>1985</v>
      </c>
      <c r="BD632">
        <f t="shared" si="230"/>
        <v>1985</v>
      </c>
      <c r="BE632">
        <f t="shared" si="230"/>
        <v>1985</v>
      </c>
      <c r="BF632">
        <f t="shared" ref="BF632:BQ632" si="231">+BF$1</f>
        <v>1984</v>
      </c>
      <c r="BG632">
        <f t="shared" si="231"/>
        <v>1984</v>
      </c>
      <c r="BH632">
        <f t="shared" si="231"/>
        <v>1984</v>
      </c>
      <c r="BI632">
        <f t="shared" si="231"/>
        <v>1983</v>
      </c>
      <c r="BJ632">
        <f t="shared" si="231"/>
        <v>1983</v>
      </c>
      <c r="BK632">
        <f t="shared" si="231"/>
        <v>1983</v>
      </c>
      <c r="BL632">
        <f t="shared" si="231"/>
        <v>1983</v>
      </c>
      <c r="BM632">
        <f t="shared" si="231"/>
        <v>1982</v>
      </c>
      <c r="BN632">
        <f t="shared" si="231"/>
        <v>1981</v>
      </c>
      <c r="BO632">
        <f t="shared" si="231"/>
        <v>1981</v>
      </c>
      <c r="BP632">
        <f t="shared" si="231"/>
        <v>1981</v>
      </c>
      <c r="BQ632">
        <f t="shared" si="231"/>
        <v>1980</v>
      </c>
      <c r="BR632" s="16"/>
    </row>
    <row r="633" spans="1:70">
      <c r="A633" s="317"/>
      <c r="B633" s="312" t="s">
        <v>19</v>
      </c>
      <c r="C633" s="313"/>
      <c r="D633" s="207">
        <f>+入力シート①!AB$2</f>
        <v>0</v>
      </c>
      <c r="E633" s="208"/>
      <c r="F633" s="209"/>
      <c r="G633" s="209"/>
      <c r="H633" s="209"/>
      <c r="I633" s="209"/>
      <c r="J633" s="209"/>
      <c r="K633" s="210"/>
      <c r="M633" s="16"/>
      <c r="N633" s="190">
        <v>0</v>
      </c>
      <c r="O633" s="190">
        <v>0</v>
      </c>
      <c r="P633" s="190">
        <v>0</v>
      </c>
      <c r="Q633" s="190">
        <v>0</v>
      </c>
      <c r="R633" s="190">
        <v>0</v>
      </c>
      <c r="S633" s="190">
        <v>0</v>
      </c>
      <c r="T633" s="190">
        <v>0</v>
      </c>
      <c r="U633" s="17">
        <v>0</v>
      </c>
      <c r="V633" s="190">
        <v>40455</v>
      </c>
      <c r="W633" s="17">
        <f>+W$3</f>
        <v>10</v>
      </c>
      <c r="X633" s="17">
        <f>+X$3</f>
        <v>10</v>
      </c>
      <c r="Y633" s="17">
        <f>+Y$3</f>
        <v>10</v>
      </c>
      <c r="Z633" s="17">
        <f t="shared" ref="Z633:BQ633" si="232">+Z$3</f>
        <v>10</v>
      </c>
      <c r="AA633" s="77">
        <f t="shared" si="232"/>
        <v>10</v>
      </c>
      <c r="AB633" s="77">
        <f t="shared" si="232"/>
        <v>10</v>
      </c>
      <c r="AC633">
        <f t="shared" si="232"/>
        <v>10</v>
      </c>
      <c r="AD633">
        <f t="shared" si="232"/>
        <v>10</v>
      </c>
      <c r="AE633">
        <f t="shared" si="232"/>
        <v>10</v>
      </c>
      <c r="AF633">
        <f t="shared" si="232"/>
        <v>10</v>
      </c>
      <c r="AG633">
        <f t="shared" si="232"/>
        <v>10</v>
      </c>
      <c r="AH633">
        <f t="shared" si="232"/>
        <v>10</v>
      </c>
      <c r="AI633">
        <f t="shared" si="232"/>
        <v>10</v>
      </c>
      <c r="AJ633">
        <f t="shared" si="232"/>
        <v>10</v>
      </c>
      <c r="AK633">
        <f t="shared" si="232"/>
        <v>10</v>
      </c>
      <c r="AL633">
        <f t="shared" si="232"/>
        <v>10</v>
      </c>
      <c r="AM633">
        <f t="shared" si="232"/>
        <v>10</v>
      </c>
      <c r="AN633">
        <f t="shared" si="232"/>
        <v>10</v>
      </c>
      <c r="AO633">
        <f t="shared" si="232"/>
        <v>10</v>
      </c>
      <c r="AP633">
        <f t="shared" si="232"/>
        <v>10</v>
      </c>
      <c r="AQ633">
        <f t="shared" si="232"/>
        <v>10</v>
      </c>
      <c r="AR633">
        <f t="shared" si="232"/>
        <v>10</v>
      </c>
      <c r="AS633">
        <f t="shared" si="232"/>
        <v>10</v>
      </c>
      <c r="AT633">
        <f t="shared" si="232"/>
        <v>10</v>
      </c>
      <c r="AU633">
        <f t="shared" si="232"/>
        <v>10</v>
      </c>
      <c r="AV633">
        <f t="shared" si="232"/>
        <v>10</v>
      </c>
      <c r="AW633">
        <f t="shared" si="232"/>
        <v>10</v>
      </c>
      <c r="AX633">
        <f t="shared" si="232"/>
        <v>10</v>
      </c>
      <c r="AY633">
        <f t="shared" si="232"/>
        <v>10</v>
      </c>
      <c r="AZ633">
        <f t="shared" si="232"/>
        <v>10</v>
      </c>
      <c r="BA633">
        <f t="shared" si="232"/>
        <v>10</v>
      </c>
      <c r="BB633">
        <f t="shared" si="232"/>
        <v>10</v>
      </c>
      <c r="BC633">
        <f t="shared" si="232"/>
        <v>10</v>
      </c>
      <c r="BD633">
        <f t="shared" si="232"/>
        <v>10</v>
      </c>
      <c r="BE633">
        <f t="shared" si="232"/>
        <v>10</v>
      </c>
      <c r="BF633">
        <f t="shared" si="232"/>
        <v>10</v>
      </c>
      <c r="BG633">
        <f t="shared" si="232"/>
        <v>10</v>
      </c>
      <c r="BH633">
        <f t="shared" si="232"/>
        <v>10</v>
      </c>
      <c r="BI633">
        <f t="shared" si="232"/>
        <v>10</v>
      </c>
      <c r="BJ633">
        <f t="shared" si="232"/>
        <v>10</v>
      </c>
      <c r="BK633">
        <f t="shared" si="232"/>
        <v>10</v>
      </c>
      <c r="BL633">
        <f t="shared" si="232"/>
        <v>10</v>
      </c>
      <c r="BM633">
        <f t="shared" si="232"/>
        <v>10</v>
      </c>
      <c r="BN633">
        <f t="shared" si="232"/>
        <v>10</v>
      </c>
      <c r="BO633">
        <f t="shared" si="232"/>
        <v>10</v>
      </c>
      <c r="BP633">
        <f t="shared" si="232"/>
        <v>10</v>
      </c>
      <c r="BQ633">
        <f t="shared" si="232"/>
        <v>10</v>
      </c>
      <c r="BR633" s="16"/>
    </row>
    <row r="634" spans="1:70">
      <c r="A634" s="317"/>
      <c r="B634" s="312" t="s">
        <v>20</v>
      </c>
      <c r="C634" s="313"/>
      <c r="D634" s="211">
        <f>+入力シート①!AB$2</f>
        <v>0</v>
      </c>
      <c r="E634" s="208"/>
      <c r="F634" s="209"/>
      <c r="G634" s="209"/>
      <c r="H634" s="209"/>
      <c r="I634" s="209"/>
      <c r="J634" s="209"/>
      <c r="K634" s="210"/>
      <c r="M634" s="16"/>
      <c r="N634" s="191">
        <v>0</v>
      </c>
      <c r="O634" s="191">
        <v>0</v>
      </c>
      <c r="P634" s="191">
        <v>0</v>
      </c>
      <c r="Q634" s="191">
        <v>0</v>
      </c>
      <c r="R634" s="191">
        <v>0</v>
      </c>
      <c r="S634" s="191">
        <v>0</v>
      </c>
      <c r="T634" s="191">
        <v>0</v>
      </c>
      <c r="U634" s="17">
        <v>0</v>
      </c>
      <c r="V634" s="17">
        <v>0</v>
      </c>
      <c r="W634" s="17"/>
      <c r="X634" s="17"/>
      <c r="AU634">
        <v>21</v>
      </c>
      <c r="AY634">
        <v>7</v>
      </c>
      <c r="BB634">
        <v>14</v>
      </c>
      <c r="BE634">
        <v>24</v>
      </c>
      <c r="BH634">
        <v>26</v>
      </c>
      <c r="BR634" s="16"/>
    </row>
    <row r="635" spans="1:70">
      <c r="A635" s="317"/>
      <c r="B635" s="312" t="s">
        <v>62</v>
      </c>
      <c r="C635" s="313"/>
      <c r="D635" s="198">
        <f>+入力シート①!AB$3</f>
        <v>54</v>
      </c>
      <c r="E635" s="208"/>
      <c r="F635" s="209"/>
      <c r="G635" s="209"/>
      <c r="H635" s="209"/>
      <c r="I635" s="209"/>
      <c r="J635" s="209"/>
      <c r="K635" s="210"/>
      <c r="M635" s="16"/>
      <c r="N635" s="17">
        <v>54</v>
      </c>
      <c r="O635" s="17">
        <v>54</v>
      </c>
      <c r="P635" s="17">
        <v>54</v>
      </c>
      <c r="Q635" s="17">
        <v>54</v>
      </c>
      <c r="R635" s="17">
        <v>54</v>
      </c>
      <c r="S635" s="17">
        <v>54</v>
      </c>
      <c r="T635" s="17">
        <v>54</v>
      </c>
      <c r="U635" s="17">
        <v>54</v>
      </c>
      <c r="V635" s="17">
        <v>54</v>
      </c>
      <c r="W635" s="17">
        <f>+$A$632</f>
        <v>54</v>
      </c>
      <c r="X635" s="17">
        <f>+$A$632</f>
        <v>54</v>
      </c>
      <c r="Y635" s="17">
        <f>+$A$632</f>
        <v>54</v>
      </c>
      <c r="Z635" s="17">
        <f t="shared" ref="Z635:BQ635" si="233">+$A$632</f>
        <v>54</v>
      </c>
      <c r="AA635" s="77">
        <f t="shared" si="233"/>
        <v>54</v>
      </c>
      <c r="AB635" s="77">
        <f t="shared" si="233"/>
        <v>54</v>
      </c>
      <c r="AC635">
        <f t="shared" si="233"/>
        <v>54</v>
      </c>
      <c r="AD635">
        <f t="shared" si="233"/>
        <v>54</v>
      </c>
      <c r="AE635">
        <f t="shared" si="233"/>
        <v>54</v>
      </c>
      <c r="AF635">
        <f t="shared" si="233"/>
        <v>54</v>
      </c>
      <c r="AG635">
        <f t="shared" si="233"/>
        <v>54</v>
      </c>
      <c r="AH635">
        <f t="shared" si="233"/>
        <v>54</v>
      </c>
      <c r="AI635">
        <f t="shared" si="233"/>
        <v>54</v>
      </c>
      <c r="AJ635">
        <f t="shared" si="233"/>
        <v>54</v>
      </c>
      <c r="AK635">
        <f t="shared" si="233"/>
        <v>54</v>
      </c>
      <c r="AL635">
        <f t="shared" si="233"/>
        <v>54</v>
      </c>
      <c r="AM635">
        <f t="shared" si="233"/>
        <v>54</v>
      </c>
      <c r="AN635">
        <f t="shared" si="233"/>
        <v>54</v>
      </c>
      <c r="AO635">
        <f t="shared" si="233"/>
        <v>54</v>
      </c>
      <c r="AP635">
        <f t="shared" si="233"/>
        <v>54</v>
      </c>
      <c r="AQ635">
        <f t="shared" si="233"/>
        <v>54</v>
      </c>
      <c r="AR635">
        <f t="shared" si="233"/>
        <v>54</v>
      </c>
      <c r="AS635">
        <f t="shared" si="233"/>
        <v>54</v>
      </c>
      <c r="AT635">
        <f t="shared" si="233"/>
        <v>54</v>
      </c>
      <c r="AU635">
        <f t="shared" si="233"/>
        <v>54</v>
      </c>
      <c r="AV635">
        <f t="shared" si="233"/>
        <v>54</v>
      </c>
      <c r="AW635">
        <f t="shared" si="233"/>
        <v>54</v>
      </c>
      <c r="AX635">
        <f t="shared" si="233"/>
        <v>54</v>
      </c>
      <c r="AY635">
        <f t="shared" si="233"/>
        <v>54</v>
      </c>
      <c r="AZ635">
        <f t="shared" si="233"/>
        <v>54</v>
      </c>
      <c r="BA635">
        <f t="shared" si="233"/>
        <v>54</v>
      </c>
      <c r="BB635">
        <f t="shared" si="233"/>
        <v>54</v>
      </c>
      <c r="BC635">
        <f t="shared" si="233"/>
        <v>54</v>
      </c>
      <c r="BD635">
        <f t="shared" si="233"/>
        <v>54</v>
      </c>
      <c r="BE635">
        <f t="shared" si="233"/>
        <v>54</v>
      </c>
      <c r="BF635">
        <f t="shared" si="233"/>
        <v>54</v>
      </c>
      <c r="BG635">
        <f t="shared" si="233"/>
        <v>54</v>
      </c>
      <c r="BH635">
        <f t="shared" si="233"/>
        <v>54</v>
      </c>
      <c r="BI635">
        <f t="shared" si="233"/>
        <v>54</v>
      </c>
      <c r="BJ635">
        <f t="shared" si="233"/>
        <v>54</v>
      </c>
      <c r="BK635">
        <f t="shared" si="233"/>
        <v>54</v>
      </c>
      <c r="BL635">
        <f t="shared" si="233"/>
        <v>54</v>
      </c>
      <c r="BM635">
        <f t="shared" si="233"/>
        <v>54</v>
      </c>
      <c r="BN635">
        <f t="shared" si="233"/>
        <v>54</v>
      </c>
      <c r="BO635">
        <f t="shared" si="233"/>
        <v>54</v>
      </c>
      <c r="BP635">
        <f t="shared" si="233"/>
        <v>54</v>
      </c>
      <c r="BQ635">
        <f t="shared" si="233"/>
        <v>54</v>
      </c>
      <c r="BR635" s="16"/>
    </row>
    <row r="636" spans="1:70" ht="16.5" thickBot="1">
      <c r="A636" s="317"/>
      <c r="B636" s="312" t="s">
        <v>21</v>
      </c>
      <c r="C636" s="313"/>
      <c r="D636" s="212">
        <f>+入力シート①!AB$4</f>
        <v>0</v>
      </c>
      <c r="E636" s="213"/>
      <c r="F636" s="214"/>
      <c r="G636" s="214"/>
      <c r="H636" s="214"/>
      <c r="I636" s="214"/>
      <c r="J636" s="214"/>
      <c r="K636" s="215"/>
      <c r="M636" s="16"/>
      <c r="N636" s="166">
        <v>0</v>
      </c>
      <c r="O636" s="166">
        <v>0</v>
      </c>
      <c r="P636" s="166">
        <v>0</v>
      </c>
      <c r="Q636" s="166">
        <v>0</v>
      </c>
      <c r="R636" s="166">
        <v>0</v>
      </c>
      <c r="S636" s="166">
        <v>0</v>
      </c>
      <c r="T636" s="166">
        <v>0</v>
      </c>
      <c r="U636" s="17">
        <v>0</v>
      </c>
      <c r="V636" s="84">
        <v>0</v>
      </c>
      <c r="W636" s="84"/>
      <c r="X636" s="84"/>
      <c r="BR636" s="16"/>
    </row>
    <row r="637" spans="1:70">
      <c r="A637" s="317"/>
      <c r="B637" s="314" t="s">
        <v>22</v>
      </c>
      <c r="C637" s="216">
        <v>0</v>
      </c>
      <c r="D637" s="198">
        <f>+入力シート①!AB$5</f>
        <v>0</v>
      </c>
      <c r="E637" s="198">
        <f>+COUNT($M637:$BR637)</f>
        <v>14</v>
      </c>
      <c r="F637" s="201">
        <f>+AVERAGE($M637:$BR637)</f>
        <v>8.8000000000000007</v>
      </c>
      <c r="G637" s="201">
        <f>+STDEV($M637:$BR637)</f>
        <v>12.316343113615652</v>
      </c>
      <c r="H637" s="201">
        <f>+MAX($M637:$BR637)</f>
        <v>26.6</v>
      </c>
      <c r="I637" s="201">
        <f>+MIN($M637:$BR637)</f>
        <v>0</v>
      </c>
      <c r="J637" s="201">
        <f>+D637-F637</f>
        <v>-8.8000000000000007</v>
      </c>
      <c r="K637" s="201">
        <f>+J637/G637</f>
        <v>-0.71449779523206425</v>
      </c>
      <c r="M637" s="16"/>
      <c r="N637" s="17">
        <v>0</v>
      </c>
      <c r="O637" s="17">
        <v>0</v>
      </c>
      <c r="P637" s="17">
        <v>0</v>
      </c>
      <c r="Q637" s="17">
        <v>0</v>
      </c>
      <c r="R637" s="17">
        <v>0</v>
      </c>
      <c r="S637" s="17">
        <v>0</v>
      </c>
      <c r="T637" s="17">
        <v>0</v>
      </c>
      <c r="U637" s="17">
        <v>0</v>
      </c>
      <c r="V637">
        <v>0</v>
      </c>
      <c r="AU637">
        <v>23.3</v>
      </c>
      <c r="AY637">
        <v>26.1</v>
      </c>
      <c r="BB637">
        <v>26.6</v>
      </c>
      <c r="BE637">
        <v>25.9</v>
      </c>
      <c r="BH637">
        <v>21.3</v>
      </c>
      <c r="BR637" s="16"/>
    </row>
    <row r="638" spans="1:70">
      <c r="A638" s="317"/>
      <c r="B638" s="314"/>
      <c r="C638" s="216">
        <v>10</v>
      </c>
      <c r="D638" s="198">
        <f>+入力シート①!AB$6</f>
        <v>0</v>
      </c>
      <c r="E638" s="198">
        <f t="shared" ref="E638:E652" si="234">+COUNT($M638:$BR638)</f>
        <v>14</v>
      </c>
      <c r="F638" s="201">
        <f t="shared" ref="F638:F652" si="235">+AVERAGE($M638:$BR638)</f>
        <v>8.6957142857142848</v>
      </c>
      <c r="G638" s="201">
        <f t="shared" ref="G638:G652" si="236">+STDEV($M638:$BR638)</f>
        <v>12.175875084195553</v>
      </c>
      <c r="H638" s="201">
        <f t="shared" ref="H638:H652" si="237">+MAX($M638:$BR638)</f>
        <v>26.24</v>
      </c>
      <c r="I638" s="201">
        <f t="shared" ref="I638:I652" si="238">+MIN($M638:$BR638)</f>
        <v>0</v>
      </c>
      <c r="J638" s="201">
        <f t="shared" ref="J638:J649" si="239">+D638-F638</f>
        <v>-8.6957142857142848</v>
      </c>
      <c r="K638" s="201">
        <f t="shared" ref="K638:K649" si="240">+J638/G638</f>
        <v>-0.71417571431900095</v>
      </c>
      <c r="M638" s="16"/>
      <c r="N638" s="17">
        <v>0</v>
      </c>
      <c r="O638" s="17">
        <v>0</v>
      </c>
      <c r="P638" s="17">
        <v>0</v>
      </c>
      <c r="Q638" s="17">
        <v>0</v>
      </c>
      <c r="R638" s="17">
        <v>0</v>
      </c>
      <c r="S638" s="17">
        <v>0</v>
      </c>
      <c r="T638" s="17">
        <v>0</v>
      </c>
      <c r="U638" s="17">
        <v>0</v>
      </c>
      <c r="V638">
        <v>0</v>
      </c>
      <c r="AU638">
        <v>22.57</v>
      </c>
      <c r="AY638">
        <v>26.22</v>
      </c>
      <c r="BB638">
        <v>26.24</v>
      </c>
      <c r="BE638">
        <v>25.54</v>
      </c>
      <c r="BH638">
        <v>21.17</v>
      </c>
      <c r="BR638" s="16"/>
    </row>
    <row r="639" spans="1:70">
      <c r="A639" s="317"/>
      <c r="B639" s="314"/>
      <c r="C639" s="216">
        <v>20</v>
      </c>
      <c r="D639" s="198">
        <f>+入力シート①!AB$7</f>
        <v>0</v>
      </c>
      <c r="E639" s="198">
        <f t="shared" si="234"/>
        <v>14</v>
      </c>
      <c r="F639" s="201">
        <f t="shared" si="235"/>
        <v>8.66</v>
      </c>
      <c r="G639" s="201">
        <f t="shared" si="236"/>
        <v>12.135665808491293</v>
      </c>
      <c r="H639" s="201">
        <f t="shared" si="237"/>
        <v>26.22</v>
      </c>
      <c r="I639" s="201">
        <f t="shared" si="238"/>
        <v>0</v>
      </c>
      <c r="J639" s="201">
        <f t="shared" si="239"/>
        <v>-8.66</v>
      </c>
      <c r="K639" s="201">
        <f t="shared" si="240"/>
        <v>-0.71359908361522462</v>
      </c>
      <c r="M639" s="16"/>
      <c r="N639" s="17">
        <v>0</v>
      </c>
      <c r="O639" s="17">
        <v>0</v>
      </c>
      <c r="P639" s="17">
        <v>0</v>
      </c>
      <c r="Q639" s="17">
        <v>0</v>
      </c>
      <c r="R639" s="17">
        <v>0</v>
      </c>
      <c r="S639" s="17">
        <v>0</v>
      </c>
      <c r="T639" s="17">
        <v>0</v>
      </c>
      <c r="U639" s="17">
        <v>0</v>
      </c>
      <c r="V639">
        <v>0</v>
      </c>
      <c r="AU639">
        <v>22.56</v>
      </c>
      <c r="AY639">
        <v>26.22</v>
      </c>
      <c r="BB639">
        <v>26.21</v>
      </c>
      <c r="BE639">
        <v>25.53</v>
      </c>
      <c r="BH639">
        <v>20.72</v>
      </c>
      <c r="BR639" s="16"/>
    </row>
    <row r="640" spans="1:70">
      <c r="A640" s="317"/>
      <c r="B640" s="314"/>
      <c r="C640" s="216">
        <v>30</v>
      </c>
      <c r="D640" s="198">
        <f>+入力シート①!AB$8</f>
        <v>0</v>
      </c>
      <c r="E640" s="198">
        <f t="shared" si="234"/>
        <v>14</v>
      </c>
      <c r="F640" s="201">
        <f t="shared" si="235"/>
        <v>8.6150000000000002</v>
      </c>
      <c r="G640" s="201">
        <f t="shared" si="236"/>
        <v>12.087154497488392</v>
      </c>
      <c r="H640" s="201">
        <f t="shared" si="237"/>
        <v>26.22</v>
      </c>
      <c r="I640" s="201">
        <f t="shared" si="238"/>
        <v>0</v>
      </c>
      <c r="J640" s="201">
        <f t="shared" si="239"/>
        <v>-8.6150000000000002</v>
      </c>
      <c r="K640" s="201">
        <f t="shared" si="240"/>
        <v>-0.71274012438495138</v>
      </c>
      <c r="M640" s="16"/>
      <c r="N640" s="17">
        <v>0</v>
      </c>
      <c r="O640" s="17">
        <v>0</v>
      </c>
      <c r="P640" s="17">
        <v>0</v>
      </c>
      <c r="Q640" s="17">
        <v>0</v>
      </c>
      <c r="R640" s="17">
        <v>0</v>
      </c>
      <c r="S640" s="17">
        <v>0</v>
      </c>
      <c r="T640" s="17">
        <v>0</v>
      </c>
      <c r="U640" s="17">
        <v>0</v>
      </c>
      <c r="V640">
        <v>0</v>
      </c>
      <c r="AU640">
        <v>22.54</v>
      </c>
      <c r="AY640">
        <v>26.22</v>
      </c>
      <c r="BB640">
        <v>26.19</v>
      </c>
      <c r="BE640">
        <v>25.52</v>
      </c>
      <c r="BH640">
        <v>20.14</v>
      </c>
      <c r="BR640" s="16"/>
    </row>
    <row r="641" spans="1:70">
      <c r="A641" s="317"/>
      <c r="B641" s="314"/>
      <c r="C641" s="216">
        <v>50</v>
      </c>
      <c r="D641" s="198">
        <f>+入力シート①!AB$9</f>
        <v>0</v>
      </c>
      <c r="E641" s="198">
        <f t="shared" si="234"/>
        <v>14</v>
      </c>
      <c r="F641" s="201">
        <f t="shared" si="235"/>
        <v>8.4928571428571438</v>
      </c>
      <c r="G641" s="201">
        <f t="shared" si="236"/>
        <v>11.959482512969444</v>
      </c>
      <c r="H641" s="201">
        <f t="shared" si="237"/>
        <v>26.2</v>
      </c>
      <c r="I641" s="201">
        <f t="shared" si="238"/>
        <v>0</v>
      </c>
      <c r="J641" s="201">
        <f t="shared" si="239"/>
        <v>-8.4928571428571438</v>
      </c>
      <c r="K641" s="201">
        <f t="shared" si="240"/>
        <v>-0.71013583854042817</v>
      </c>
      <c r="M641" s="16"/>
      <c r="N641" s="17">
        <v>0</v>
      </c>
      <c r="O641" s="17">
        <v>0</v>
      </c>
      <c r="P641" s="17">
        <v>0</v>
      </c>
      <c r="Q641" s="17">
        <v>0</v>
      </c>
      <c r="R641" s="17">
        <v>0</v>
      </c>
      <c r="S641" s="17">
        <v>0</v>
      </c>
      <c r="T641" s="17">
        <v>0</v>
      </c>
      <c r="U641" s="17">
        <v>0</v>
      </c>
      <c r="V641">
        <v>0</v>
      </c>
      <c r="AU641">
        <v>22.17</v>
      </c>
      <c r="AY641">
        <v>26.2</v>
      </c>
      <c r="BB641">
        <v>26.18</v>
      </c>
      <c r="BE641">
        <v>25.52</v>
      </c>
      <c r="BH641">
        <v>18.829999999999998</v>
      </c>
      <c r="BR641" s="16"/>
    </row>
    <row r="642" spans="1:70">
      <c r="A642" s="317"/>
      <c r="B642" s="314"/>
      <c r="C642" s="216">
        <v>75</v>
      </c>
      <c r="D642" s="198">
        <f>+入力シート①!AB$10</f>
        <v>0</v>
      </c>
      <c r="E642" s="198">
        <f t="shared" si="234"/>
        <v>14</v>
      </c>
      <c r="F642" s="201">
        <f t="shared" si="235"/>
        <v>8.1835714285714296</v>
      </c>
      <c r="G642" s="201">
        <f t="shared" si="236"/>
        <v>11.688308166804886</v>
      </c>
      <c r="H642" s="201">
        <f t="shared" si="237"/>
        <v>26.15</v>
      </c>
      <c r="I642" s="201">
        <f t="shared" si="238"/>
        <v>0</v>
      </c>
      <c r="J642" s="201">
        <f t="shared" si="239"/>
        <v>-8.1835714285714296</v>
      </c>
      <c r="K642" s="201">
        <f t="shared" si="240"/>
        <v>-0.7001502109443859</v>
      </c>
      <c r="M642" s="16"/>
      <c r="N642" s="17">
        <v>0</v>
      </c>
      <c r="O642" s="17">
        <v>0</v>
      </c>
      <c r="P642" s="17">
        <v>0</v>
      </c>
      <c r="Q642" s="17">
        <v>0</v>
      </c>
      <c r="R642" s="17">
        <v>0</v>
      </c>
      <c r="S642" s="17">
        <v>0</v>
      </c>
      <c r="T642" s="17">
        <v>0</v>
      </c>
      <c r="U642" s="17">
        <v>0</v>
      </c>
      <c r="V642">
        <v>0</v>
      </c>
      <c r="AU642">
        <v>21.48</v>
      </c>
      <c r="AY642">
        <v>26.08</v>
      </c>
      <c r="BB642">
        <v>26.15</v>
      </c>
      <c r="BE642">
        <v>25.6</v>
      </c>
      <c r="BH642">
        <v>15.26</v>
      </c>
      <c r="BR642" s="16"/>
    </row>
    <row r="643" spans="1:70">
      <c r="A643" s="317"/>
      <c r="B643" s="314"/>
      <c r="C643" s="216">
        <v>100</v>
      </c>
      <c r="D643" s="198">
        <f>+入力シート①!AB$11</f>
        <v>0</v>
      </c>
      <c r="E643" s="198">
        <f t="shared" si="234"/>
        <v>14</v>
      </c>
      <c r="F643" s="201">
        <f t="shared" si="235"/>
        <v>7.7457142857142856</v>
      </c>
      <c r="G643" s="201">
        <f t="shared" si="236"/>
        <v>11.23207270021242</v>
      </c>
      <c r="H643" s="201">
        <f t="shared" si="237"/>
        <v>25.68</v>
      </c>
      <c r="I643" s="201">
        <f t="shared" si="238"/>
        <v>0</v>
      </c>
      <c r="J643" s="201">
        <f t="shared" si="239"/>
        <v>-7.7457142857142856</v>
      </c>
      <c r="K643" s="201">
        <f t="shared" si="240"/>
        <v>-0.68960685106390018</v>
      </c>
      <c r="M643" s="16"/>
      <c r="N643" s="17">
        <v>0</v>
      </c>
      <c r="O643" s="17">
        <v>0</v>
      </c>
      <c r="P643" s="17">
        <v>0</v>
      </c>
      <c r="Q643" s="17">
        <v>0</v>
      </c>
      <c r="R643" s="17">
        <v>0</v>
      </c>
      <c r="S643" s="17">
        <v>0</v>
      </c>
      <c r="T643" s="17">
        <v>0</v>
      </c>
      <c r="U643" s="17">
        <v>0</v>
      </c>
      <c r="V643">
        <v>0</v>
      </c>
      <c r="AU643">
        <v>19</v>
      </c>
      <c r="AY643">
        <v>25.54</v>
      </c>
      <c r="BB643">
        <v>25.68</v>
      </c>
      <c r="BE643">
        <v>25.31</v>
      </c>
      <c r="BH643">
        <v>12.91</v>
      </c>
      <c r="BR643" s="16"/>
    </row>
    <row r="644" spans="1:70">
      <c r="A644" s="317"/>
      <c r="B644" s="314"/>
      <c r="C644" s="216">
        <v>150</v>
      </c>
      <c r="D644" s="198">
        <f>+入力シート①!AB$12</f>
        <v>0</v>
      </c>
      <c r="E644" s="198">
        <f t="shared" si="234"/>
        <v>14</v>
      </c>
      <c r="F644" s="201">
        <f t="shared" si="235"/>
        <v>6.2464285714285728</v>
      </c>
      <c r="G644" s="201">
        <f t="shared" si="236"/>
        <v>9.0856239844500042</v>
      </c>
      <c r="H644" s="201">
        <f t="shared" si="237"/>
        <v>22.39</v>
      </c>
      <c r="I644" s="201">
        <f t="shared" si="238"/>
        <v>0</v>
      </c>
      <c r="J644" s="201">
        <f t="shared" si="239"/>
        <v>-6.2464285714285728</v>
      </c>
      <c r="K644" s="201">
        <f t="shared" si="240"/>
        <v>-0.68750683300555926</v>
      </c>
      <c r="M644" s="16"/>
      <c r="N644" s="17">
        <v>0</v>
      </c>
      <c r="O644" s="17">
        <v>0</v>
      </c>
      <c r="P644" s="17">
        <v>0</v>
      </c>
      <c r="Q644" s="17">
        <v>0</v>
      </c>
      <c r="R644" s="17">
        <v>0</v>
      </c>
      <c r="S644" s="17">
        <v>0</v>
      </c>
      <c r="T644" s="17">
        <v>0</v>
      </c>
      <c r="U644" s="17">
        <v>0</v>
      </c>
      <c r="V644">
        <v>0</v>
      </c>
      <c r="AU644">
        <v>14.87</v>
      </c>
      <c r="AY644">
        <v>17.7</v>
      </c>
      <c r="BB644">
        <v>22.39</v>
      </c>
      <c r="BE644">
        <v>21.53</v>
      </c>
      <c r="BH644">
        <v>10.96</v>
      </c>
      <c r="BR644" s="16"/>
    </row>
    <row r="645" spans="1:70">
      <c r="A645" s="317"/>
      <c r="B645" s="314"/>
      <c r="C645" s="216">
        <v>200</v>
      </c>
      <c r="D645" s="198">
        <f>+入力シート①!AB$13</f>
        <v>0</v>
      </c>
      <c r="E645" s="198">
        <f t="shared" si="234"/>
        <v>14</v>
      </c>
      <c r="F645" s="201">
        <f t="shared" si="235"/>
        <v>5.2914285714285727</v>
      </c>
      <c r="G645" s="201">
        <f t="shared" si="236"/>
        <v>7.8570505888688249</v>
      </c>
      <c r="H645" s="201">
        <f t="shared" si="237"/>
        <v>19.73</v>
      </c>
      <c r="I645" s="201">
        <f t="shared" si="238"/>
        <v>0</v>
      </c>
      <c r="J645" s="201">
        <f t="shared" si="239"/>
        <v>-5.2914285714285727</v>
      </c>
      <c r="K645" s="201">
        <f t="shared" si="240"/>
        <v>-0.67346245408232464</v>
      </c>
      <c r="M645" s="16"/>
      <c r="N645" s="17">
        <v>0</v>
      </c>
      <c r="O645" s="17">
        <v>0</v>
      </c>
      <c r="P645" s="17">
        <v>0</v>
      </c>
      <c r="Q645" s="17">
        <v>0</v>
      </c>
      <c r="R645" s="17">
        <v>0</v>
      </c>
      <c r="S645" s="17">
        <v>0</v>
      </c>
      <c r="T645" s="17">
        <v>0</v>
      </c>
      <c r="U645" s="17">
        <v>0</v>
      </c>
      <c r="V645">
        <v>0</v>
      </c>
      <c r="AU645">
        <v>11.6</v>
      </c>
      <c r="AY645">
        <v>14.53</v>
      </c>
      <c r="BB645">
        <v>19.649999999999999</v>
      </c>
      <c r="BE645">
        <v>19.73</v>
      </c>
      <c r="BH645">
        <v>8.57</v>
      </c>
      <c r="BR645" s="16"/>
    </row>
    <row r="646" spans="1:70">
      <c r="A646" s="317"/>
      <c r="B646" s="314"/>
      <c r="C646" s="216">
        <v>300</v>
      </c>
      <c r="D646" s="198">
        <f>+入力シート①!AB$14</f>
        <v>0</v>
      </c>
      <c r="E646" s="198">
        <f t="shared" si="234"/>
        <v>9</v>
      </c>
      <c r="F646" s="201">
        <f t="shared" si="235"/>
        <v>0</v>
      </c>
      <c r="G646" s="201">
        <f t="shared" si="236"/>
        <v>0</v>
      </c>
      <c r="H646" s="201">
        <f t="shared" si="237"/>
        <v>0</v>
      </c>
      <c r="I646" s="201">
        <f t="shared" si="238"/>
        <v>0</v>
      </c>
      <c r="J646" s="201">
        <f t="shared" si="239"/>
        <v>0</v>
      </c>
      <c r="K646" s="201" t="e">
        <f t="shared" si="240"/>
        <v>#DIV/0!</v>
      </c>
      <c r="M646" s="16"/>
      <c r="N646" s="17">
        <v>0</v>
      </c>
      <c r="O646" s="17">
        <v>0</v>
      </c>
      <c r="P646" s="17">
        <v>0</v>
      </c>
      <c r="Q646" s="17">
        <v>0</v>
      </c>
      <c r="R646" s="17">
        <v>0</v>
      </c>
      <c r="S646" s="17">
        <v>0</v>
      </c>
      <c r="T646" s="17">
        <v>0</v>
      </c>
      <c r="U646" s="17">
        <v>0</v>
      </c>
      <c r="V646">
        <v>0</v>
      </c>
      <c r="BR646" s="16"/>
    </row>
    <row r="647" spans="1:70">
      <c r="A647" s="317"/>
      <c r="B647" s="314"/>
      <c r="C647" s="216">
        <v>400</v>
      </c>
      <c r="D647" s="198">
        <f>+入力シート①!AB$15</f>
        <v>0</v>
      </c>
      <c r="E647" s="198">
        <f t="shared" si="234"/>
        <v>9</v>
      </c>
      <c r="F647" s="201">
        <f t="shared" si="235"/>
        <v>0</v>
      </c>
      <c r="G647" s="201">
        <f t="shared" si="236"/>
        <v>0</v>
      </c>
      <c r="H647" s="201">
        <f t="shared" si="237"/>
        <v>0</v>
      </c>
      <c r="I647" s="201">
        <f t="shared" si="238"/>
        <v>0</v>
      </c>
      <c r="J647" s="201">
        <f t="shared" si="239"/>
        <v>0</v>
      </c>
      <c r="K647" s="201" t="e">
        <f t="shared" si="240"/>
        <v>#DIV/0!</v>
      </c>
      <c r="M647" s="16"/>
      <c r="N647" s="17">
        <v>0</v>
      </c>
      <c r="O647" s="17">
        <v>0</v>
      </c>
      <c r="P647" s="17">
        <v>0</v>
      </c>
      <c r="Q647" s="17">
        <v>0</v>
      </c>
      <c r="R647" s="17">
        <v>0</v>
      </c>
      <c r="S647" s="17">
        <v>0</v>
      </c>
      <c r="T647" s="17">
        <v>0</v>
      </c>
      <c r="U647" s="17">
        <v>0</v>
      </c>
      <c r="V647">
        <v>0</v>
      </c>
      <c r="BR647" s="16"/>
    </row>
    <row r="648" spans="1:70">
      <c r="A648" s="317"/>
      <c r="B648" s="314"/>
      <c r="C648" s="216">
        <v>500</v>
      </c>
      <c r="D648" s="198">
        <f>+入力シート①!AB$16</f>
        <v>0</v>
      </c>
      <c r="E648" s="198">
        <f t="shared" si="234"/>
        <v>9</v>
      </c>
      <c r="F648" s="201">
        <f t="shared" si="235"/>
        <v>0</v>
      </c>
      <c r="G648" s="201">
        <f t="shared" si="236"/>
        <v>0</v>
      </c>
      <c r="H648" s="201">
        <f t="shared" si="237"/>
        <v>0</v>
      </c>
      <c r="I648" s="201">
        <f t="shared" si="238"/>
        <v>0</v>
      </c>
      <c r="J648" s="201">
        <f t="shared" si="239"/>
        <v>0</v>
      </c>
      <c r="K648" s="201" t="e">
        <f t="shared" si="240"/>
        <v>#DIV/0!</v>
      </c>
      <c r="M648" s="16"/>
      <c r="N648" s="17">
        <v>0</v>
      </c>
      <c r="O648" s="17">
        <v>0</v>
      </c>
      <c r="P648" s="17">
        <v>0</v>
      </c>
      <c r="Q648" s="17">
        <v>0</v>
      </c>
      <c r="R648" s="17">
        <v>0</v>
      </c>
      <c r="S648" s="17">
        <v>0</v>
      </c>
      <c r="T648" s="17">
        <v>0</v>
      </c>
      <c r="U648" s="17">
        <v>0</v>
      </c>
      <c r="V648">
        <v>0</v>
      </c>
      <c r="BR648" s="16"/>
    </row>
    <row r="649" spans="1:70">
      <c r="A649" s="317"/>
      <c r="B649" s="314"/>
      <c r="C649" s="216">
        <v>600</v>
      </c>
      <c r="D649" s="198">
        <f>+入力シート①!AB$17</f>
        <v>0</v>
      </c>
      <c r="E649" s="198">
        <f t="shared" si="234"/>
        <v>9</v>
      </c>
      <c r="F649" s="201">
        <f t="shared" si="235"/>
        <v>0</v>
      </c>
      <c r="G649" s="201">
        <f t="shared" si="236"/>
        <v>0</v>
      </c>
      <c r="H649" s="201">
        <f t="shared" si="237"/>
        <v>0</v>
      </c>
      <c r="I649" s="201">
        <f t="shared" si="238"/>
        <v>0</v>
      </c>
      <c r="J649" s="201">
        <f t="shared" si="239"/>
        <v>0</v>
      </c>
      <c r="K649" s="201" t="e">
        <f t="shared" si="240"/>
        <v>#DIV/0!</v>
      </c>
      <c r="M649" s="16"/>
      <c r="N649" s="17">
        <v>0</v>
      </c>
      <c r="O649" s="17">
        <v>0</v>
      </c>
      <c r="P649" s="17">
        <v>0</v>
      </c>
      <c r="Q649" s="17">
        <v>0</v>
      </c>
      <c r="R649" s="17">
        <v>0</v>
      </c>
      <c r="S649" s="17">
        <v>0</v>
      </c>
      <c r="T649" s="17">
        <v>0</v>
      </c>
      <c r="U649" s="17">
        <v>0</v>
      </c>
      <c r="V649">
        <v>0</v>
      </c>
      <c r="BR649" s="16"/>
    </row>
    <row r="650" spans="1:70">
      <c r="A650" s="317"/>
      <c r="B650" s="217"/>
      <c r="C650" s="217"/>
      <c r="D650" s="218"/>
      <c r="E650" s="218"/>
      <c r="F650" s="219"/>
      <c r="G650" s="219"/>
      <c r="H650" s="219"/>
      <c r="I650" s="219"/>
      <c r="J650" s="219"/>
      <c r="K650" s="219"/>
      <c r="L650" s="18"/>
      <c r="M650" s="16"/>
      <c r="V650" s="18"/>
      <c r="W650" s="18"/>
      <c r="X650" s="18"/>
      <c r="AC650" s="18"/>
      <c r="AD650" s="18"/>
      <c r="AE650" s="18"/>
      <c r="AF650" s="18"/>
      <c r="AG650" s="18"/>
      <c r="AH650" s="18"/>
      <c r="AI650" s="18"/>
      <c r="AJ650" s="18"/>
      <c r="AK650" s="18"/>
      <c r="AL650" s="18"/>
      <c r="AM650" s="18"/>
      <c r="AN650" s="18"/>
      <c r="AO650" s="18"/>
      <c r="AP650" s="18"/>
      <c r="AQ650" s="18"/>
      <c r="AR650" s="18"/>
      <c r="AS650" s="18"/>
      <c r="AT650" s="18"/>
      <c r="AU650" s="18"/>
      <c r="AV650" s="18"/>
      <c r="AW650" s="18"/>
      <c r="AX650" s="18"/>
      <c r="AY650" s="18"/>
      <c r="AZ650" s="18"/>
      <c r="BA650" s="18"/>
      <c r="BB650" s="18"/>
      <c r="BC650" s="18"/>
      <c r="BD650" s="18"/>
      <c r="BE650" s="18"/>
      <c r="BF650" s="18"/>
      <c r="BG650" s="18"/>
      <c r="BH650" s="18"/>
      <c r="BI650" s="18"/>
      <c r="BJ650" s="18"/>
      <c r="BK650" s="18"/>
      <c r="BL650" s="18"/>
      <c r="BM650" s="18"/>
      <c r="BN650" s="18"/>
      <c r="BO650" s="18"/>
      <c r="BP650" s="18"/>
      <c r="BQ650" s="18"/>
      <c r="BR650" s="16"/>
    </row>
    <row r="651" spans="1:70">
      <c r="A651" s="317"/>
      <c r="B651" s="315" t="s">
        <v>25</v>
      </c>
      <c r="C651" s="220" t="s">
        <v>23</v>
      </c>
      <c r="D651" s="198">
        <f>+入力シート①!AB$19</f>
        <v>0</v>
      </c>
      <c r="E651" s="198">
        <f t="shared" si="234"/>
        <v>14</v>
      </c>
      <c r="F651" s="201">
        <f t="shared" si="235"/>
        <v>28.071428571428573</v>
      </c>
      <c r="G651" s="201">
        <f t="shared" si="236"/>
        <v>49.862062479657567</v>
      </c>
      <c r="H651" s="201">
        <f t="shared" si="237"/>
        <v>170</v>
      </c>
      <c r="I651" s="201">
        <f t="shared" si="238"/>
        <v>0</v>
      </c>
      <c r="J651" s="201">
        <f>+D651-F651</f>
        <v>-28.071428571428573</v>
      </c>
      <c r="K651" s="201">
        <f>+J651/G651</f>
        <v>-0.56298169741536441</v>
      </c>
      <c r="M651" s="16"/>
      <c r="N651" s="17">
        <v>0</v>
      </c>
      <c r="O651" s="17">
        <v>0</v>
      </c>
      <c r="P651" s="17">
        <v>0</v>
      </c>
      <c r="Q651" s="17">
        <v>0</v>
      </c>
      <c r="R651" s="17">
        <v>0</v>
      </c>
      <c r="S651" s="17">
        <v>0</v>
      </c>
      <c r="T651" s="17">
        <v>0</v>
      </c>
      <c r="U651" s="17">
        <v>0</v>
      </c>
      <c r="V651">
        <v>0</v>
      </c>
      <c r="AU651">
        <v>56</v>
      </c>
      <c r="AY651">
        <v>81</v>
      </c>
      <c r="BB651">
        <v>170</v>
      </c>
      <c r="BE651">
        <v>20</v>
      </c>
      <c r="BH651">
        <v>66</v>
      </c>
      <c r="BR651" s="16"/>
    </row>
    <row r="652" spans="1:70">
      <c r="A652" s="317"/>
      <c r="B652" s="316"/>
      <c r="C652" s="221" t="s">
        <v>24</v>
      </c>
      <c r="D652" s="198">
        <f>+入力シート①!AB$20</f>
        <v>0</v>
      </c>
      <c r="E652" s="198">
        <f t="shared" si="234"/>
        <v>14</v>
      </c>
      <c r="F652" s="201">
        <f t="shared" si="235"/>
        <v>0.3428571428571428</v>
      </c>
      <c r="G652" s="201">
        <f t="shared" si="236"/>
        <v>0.62599371551808081</v>
      </c>
      <c r="H652" s="201">
        <f t="shared" si="237"/>
        <v>1.8</v>
      </c>
      <c r="I652" s="201">
        <f t="shared" si="238"/>
        <v>0</v>
      </c>
      <c r="J652" s="201">
        <f>+D652-F652</f>
        <v>-0.3428571428571428</v>
      </c>
      <c r="K652" s="201">
        <f>+J652/G652</f>
        <v>-0.54770061481110821</v>
      </c>
      <c r="M652" s="16"/>
      <c r="N652" s="17">
        <v>0</v>
      </c>
      <c r="O652" s="17">
        <v>0</v>
      </c>
      <c r="P652" s="17">
        <v>0</v>
      </c>
      <c r="Q652" s="17">
        <v>0</v>
      </c>
      <c r="R652" s="17">
        <v>0</v>
      </c>
      <c r="S652" s="17">
        <v>0</v>
      </c>
      <c r="T652" s="17">
        <v>0</v>
      </c>
      <c r="U652" s="17">
        <v>0</v>
      </c>
      <c r="V652">
        <v>0</v>
      </c>
      <c r="AU652">
        <v>1.2</v>
      </c>
      <c r="AY652">
        <v>1.4</v>
      </c>
      <c r="BB652">
        <v>1.8</v>
      </c>
      <c r="BE652">
        <v>0.1</v>
      </c>
      <c r="BH652">
        <v>0.3</v>
      </c>
      <c r="BR652" s="16"/>
    </row>
    <row r="653" spans="1:70" ht="0.95" customHeight="1">
      <c r="M653" s="16"/>
      <c r="BR653" s="16"/>
    </row>
    <row r="654" spans="1:70" ht="0.95" customHeight="1">
      <c r="M654" s="16"/>
      <c r="BR654" s="16"/>
    </row>
    <row r="655" spans="1:70" ht="0.95" customHeight="1">
      <c r="M655" s="16"/>
      <c r="BR655" s="16"/>
    </row>
    <row r="656" spans="1:70" ht="0.95" customHeight="1">
      <c r="M656" s="16"/>
      <c r="BR656" s="16"/>
    </row>
    <row r="657" spans="1:70" ht="0.95" customHeight="1">
      <c r="M657" s="16"/>
      <c r="BR657" s="16"/>
    </row>
    <row r="658" spans="1:70" ht="0.95" customHeight="1">
      <c r="M658" s="16"/>
      <c r="BR658" s="16"/>
    </row>
    <row r="659" spans="1:70" ht="0.95" customHeight="1">
      <c r="M659" s="16"/>
      <c r="BR659" s="16"/>
    </row>
    <row r="660" spans="1:70" ht="0.95" customHeight="1">
      <c r="M660" s="16"/>
      <c r="BR660" s="16"/>
    </row>
    <row r="661" spans="1:70" ht="16.5" thickBot="1">
      <c r="D661" s="199" t="s">
        <v>26</v>
      </c>
      <c r="E661" s="199" t="s">
        <v>3</v>
      </c>
      <c r="F661" s="200" t="s">
        <v>4</v>
      </c>
      <c r="G661" s="200" t="s">
        <v>8</v>
      </c>
      <c r="H661" s="200" t="s">
        <v>5</v>
      </c>
      <c r="I661" s="200" t="s">
        <v>6</v>
      </c>
      <c r="J661" s="200" t="s">
        <v>7</v>
      </c>
      <c r="K661" s="201" t="s">
        <v>61</v>
      </c>
      <c r="M661" s="16"/>
      <c r="N661" s="17" t="s">
        <v>26</v>
      </c>
      <c r="O661" s="17" t="s">
        <v>26</v>
      </c>
      <c r="P661" s="17" t="s">
        <v>26</v>
      </c>
      <c r="Q661" s="17" t="s">
        <v>26</v>
      </c>
      <c r="R661" s="17" t="s">
        <v>26</v>
      </c>
      <c r="S661" s="17" t="s">
        <v>111</v>
      </c>
      <c r="T661" s="17" t="s">
        <v>111</v>
      </c>
      <c r="V661" s="170" t="s">
        <v>111</v>
      </c>
      <c r="W661" s="170"/>
      <c r="X661" s="170"/>
      <c r="Y661" s="170"/>
      <c r="Z661" s="170"/>
      <c r="AA661" s="78"/>
      <c r="AB661" s="78"/>
      <c r="AC661" s="1"/>
      <c r="AD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6"/>
    </row>
    <row r="662" spans="1:70">
      <c r="A662" s="317">
        <v>58</v>
      </c>
      <c r="B662" s="312" t="s">
        <v>18</v>
      </c>
      <c r="C662" s="313"/>
      <c r="D662" s="203">
        <f>+入力シート①!AC$2</f>
        <v>0</v>
      </c>
      <c r="E662" s="204"/>
      <c r="F662" s="205"/>
      <c r="G662" s="205"/>
      <c r="H662" s="205"/>
      <c r="I662" s="205"/>
      <c r="J662" s="205"/>
      <c r="K662" s="206"/>
      <c r="M662" s="16"/>
      <c r="N662" s="189">
        <v>0</v>
      </c>
      <c r="O662" s="189">
        <v>0</v>
      </c>
      <c r="P662" s="189">
        <v>0</v>
      </c>
      <c r="Q662" s="189">
        <v>0</v>
      </c>
      <c r="R662" s="189">
        <v>0</v>
      </c>
      <c r="S662" s="189">
        <v>0</v>
      </c>
      <c r="T662" s="189">
        <v>0</v>
      </c>
      <c r="U662" s="17">
        <v>2011</v>
      </c>
      <c r="V662" s="189">
        <v>40455</v>
      </c>
      <c r="W662" s="17">
        <f t="shared" ref="W662:BE662" si="241">+W$1</f>
        <v>2009</v>
      </c>
      <c r="X662" s="17">
        <f t="shared" si="241"/>
        <v>2008</v>
      </c>
      <c r="Y662" s="17">
        <f t="shared" si="241"/>
        <v>2007</v>
      </c>
      <c r="Z662" s="17">
        <f t="shared" si="241"/>
        <v>2006</v>
      </c>
      <c r="AA662" s="77">
        <f t="shared" si="241"/>
        <v>2005</v>
      </c>
      <c r="AB662" s="77">
        <f t="shared" si="241"/>
        <v>2004</v>
      </c>
      <c r="AC662">
        <f t="shared" si="241"/>
        <v>2003</v>
      </c>
      <c r="AD662">
        <f t="shared" si="241"/>
        <v>2002</v>
      </c>
      <c r="AE662">
        <f t="shared" si="241"/>
        <v>2001</v>
      </c>
      <c r="AF662">
        <f t="shared" si="241"/>
        <v>2000</v>
      </c>
      <c r="AG662">
        <f t="shared" si="241"/>
        <v>1999</v>
      </c>
      <c r="AH662">
        <f t="shared" si="241"/>
        <v>1998</v>
      </c>
      <c r="AI662">
        <f t="shared" si="241"/>
        <v>1997</v>
      </c>
      <c r="AJ662">
        <f t="shared" si="241"/>
        <v>1996</v>
      </c>
      <c r="AK662">
        <f t="shared" si="241"/>
        <v>1995</v>
      </c>
      <c r="AL662">
        <f t="shared" si="241"/>
        <v>1994</v>
      </c>
      <c r="AM662">
        <f t="shared" si="241"/>
        <v>1993</v>
      </c>
      <c r="AN662">
        <f t="shared" si="241"/>
        <v>1992</v>
      </c>
      <c r="AO662">
        <f t="shared" si="241"/>
        <v>1991</v>
      </c>
      <c r="AP662">
        <f t="shared" si="241"/>
        <v>1990</v>
      </c>
      <c r="AQ662">
        <f t="shared" si="241"/>
        <v>1990</v>
      </c>
      <c r="AR662">
        <f t="shared" si="241"/>
        <v>1990</v>
      </c>
      <c r="AS662">
        <f t="shared" si="241"/>
        <v>1989</v>
      </c>
      <c r="AT662">
        <f t="shared" si="241"/>
        <v>1988</v>
      </c>
      <c r="AU662">
        <f t="shared" si="241"/>
        <v>1988</v>
      </c>
      <c r="AV662">
        <f t="shared" si="241"/>
        <v>1988</v>
      </c>
      <c r="AW662">
        <f t="shared" si="241"/>
        <v>1987</v>
      </c>
      <c r="AX662">
        <f t="shared" si="241"/>
        <v>1987</v>
      </c>
      <c r="AY662">
        <f t="shared" si="241"/>
        <v>1987</v>
      </c>
      <c r="AZ662">
        <f t="shared" si="241"/>
        <v>1986</v>
      </c>
      <c r="BA662">
        <f t="shared" si="241"/>
        <v>1986</v>
      </c>
      <c r="BB662">
        <f t="shared" si="241"/>
        <v>1986</v>
      </c>
      <c r="BC662">
        <f t="shared" si="241"/>
        <v>1985</v>
      </c>
      <c r="BD662">
        <f t="shared" si="241"/>
        <v>1985</v>
      </c>
      <c r="BE662">
        <f t="shared" si="241"/>
        <v>1985</v>
      </c>
      <c r="BF662">
        <f t="shared" ref="BF662:BQ662" si="242">+BF$1</f>
        <v>1984</v>
      </c>
      <c r="BG662">
        <f t="shared" si="242"/>
        <v>1984</v>
      </c>
      <c r="BH662">
        <f t="shared" si="242"/>
        <v>1984</v>
      </c>
      <c r="BI662">
        <f t="shared" si="242"/>
        <v>1983</v>
      </c>
      <c r="BJ662">
        <f t="shared" si="242"/>
        <v>1983</v>
      </c>
      <c r="BK662">
        <f t="shared" si="242"/>
        <v>1983</v>
      </c>
      <c r="BL662">
        <f t="shared" si="242"/>
        <v>1983</v>
      </c>
      <c r="BM662">
        <f t="shared" si="242"/>
        <v>1982</v>
      </c>
      <c r="BN662">
        <f t="shared" si="242"/>
        <v>1981</v>
      </c>
      <c r="BO662">
        <f t="shared" si="242"/>
        <v>1981</v>
      </c>
      <c r="BP662">
        <f t="shared" si="242"/>
        <v>1981</v>
      </c>
      <c r="BQ662">
        <f t="shared" si="242"/>
        <v>1980</v>
      </c>
      <c r="BR662" s="16"/>
    </row>
    <row r="663" spans="1:70">
      <c r="A663" s="317"/>
      <c r="B663" s="312" t="s">
        <v>19</v>
      </c>
      <c r="C663" s="313"/>
      <c r="D663" s="207">
        <f>+入力シート①!AC$2</f>
        <v>0</v>
      </c>
      <c r="E663" s="208"/>
      <c r="F663" s="209"/>
      <c r="G663" s="209"/>
      <c r="H663" s="209"/>
      <c r="I663" s="209"/>
      <c r="J663" s="209"/>
      <c r="K663" s="210"/>
      <c r="M663" s="16"/>
      <c r="N663" s="190">
        <v>0</v>
      </c>
      <c r="O663" s="190">
        <v>0</v>
      </c>
      <c r="P663" s="190">
        <v>0</v>
      </c>
      <c r="Q663" s="190">
        <v>0</v>
      </c>
      <c r="R663" s="190">
        <v>0</v>
      </c>
      <c r="S663" s="190">
        <v>0</v>
      </c>
      <c r="T663" s="190">
        <v>0</v>
      </c>
      <c r="U663" s="17">
        <v>0</v>
      </c>
      <c r="V663" s="190">
        <v>40455</v>
      </c>
      <c r="W663" s="17">
        <f>+W$3</f>
        <v>10</v>
      </c>
      <c r="X663" s="17">
        <f>+X$3</f>
        <v>10</v>
      </c>
      <c r="Y663" s="17">
        <f>+Y$3</f>
        <v>10</v>
      </c>
      <c r="Z663" s="17">
        <f t="shared" ref="Z663:BQ663" si="243">+Z$3</f>
        <v>10</v>
      </c>
      <c r="AA663" s="77">
        <f t="shared" si="243"/>
        <v>10</v>
      </c>
      <c r="AB663" s="77">
        <f t="shared" si="243"/>
        <v>10</v>
      </c>
      <c r="AC663">
        <f t="shared" si="243"/>
        <v>10</v>
      </c>
      <c r="AD663">
        <f t="shared" si="243"/>
        <v>10</v>
      </c>
      <c r="AE663">
        <f t="shared" si="243"/>
        <v>10</v>
      </c>
      <c r="AF663">
        <f t="shared" si="243"/>
        <v>10</v>
      </c>
      <c r="AG663">
        <f t="shared" si="243"/>
        <v>10</v>
      </c>
      <c r="AH663">
        <f t="shared" si="243"/>
        <v>10</v>
      </c>
      <c r="AI663">
        <f t="shared" si="243"/>
        <v>10</v>
      </c>
      <c r="AJ663">
        <f t="shared" si="243"/>
        <v>10</v>
      </c>
      <c r="AK663">
        <f t="shared" si="243"/>
        <v>10</v>
      </c>
      <c r="AL663">
        <f t="shared" si="243"/>
        <v>10</v>
      </c>
      <c r="AM663">
        <f t="shared" si="243"/>
        <v>10</v>
      </c>
      <c r="AN663">
        <f t="shared" si="243"/>
        <v>10</v>
      </c>
      <c r="AO663">
        <f t="shared" si="243"/>
        <v>10</v>
      </c>
      <c r="AP663">
        <f t="shared" si="243"/>
        <v>10</v>
      </c>
      <c r="AQ663">
        <f t="shared" si="243"/>
        <v>10</v>
      </c>
      <c r="AR663">
        <f t="shared" si="243"/>
        <v>10</v>
      </c>
      <c r="AS663">
        <f t="shared" si="243"/>
        <v>10</v>
      </c>
      <c r="AT663">
        <f t="shared" si="243"/>
        <v>10</v>
      </c>
      <c r="AU663">
        <f t="shared" si="243"/>
        <v>10</v>
      </c>
      <c r="AV663">
        <f t="shared" si="243"/>
        <v>10</v>
      </c>
      <c r="AW663">
        <f t="shared" si="243"/>
        <v>10</v>
      </c>
      <c r="AX663">
        <f t="shared" si="243"/>
        <v>10</v>
      </c>
      <c r="AY663">
        <f t="shared" si="243"/>
        <v>10</v>
      </c>
      <c r="AZ663">
        <f t="shared" si="243"/>
        <v>10</v>
      </c>
      <c r="BA663">
        <f t="shared" si="243"/>
        <v>10</v>
      </c>
      <c r="BB663">
        <f t="shared" si="243"/>
        <v>10</v>
      </c>
      <c r="BC663">
        <f t="shared" si="243"/>
        <v>10</v>
      </c>
      <c r="BD663">
        <f t="shared" si="243"/>
        <v>10</v>
      </c>
      <c r="BE663">
        <f t="shared" si="243"/>
        <v>10</v>
      </c>
      <c r="BF663">
        <f t="shared" si="243"/>
        <v>10</v>
      </c>
      <c r="BG663">
        <f t="shared" si="243"/>
        <v>10</v>
      </c>
      <c r="BH663">
        <f t="shared" si="243"/>
        <v>10</v>
      </c>
      <c r="BI663">
        <f t="shared" si="243"/>
        <v>10</v>
      </c>
      <c r="BJ663">
        <f t="shared" si="243"/>
        <v>10</v>
      </c>
      <c r="BK663">
        <f t="shared" si="243"/>
        <v>10</v>
      </c>
      <c r="BL663">
        <f t="shared" si="243"/>
        <v>10</v>
      </c>
      <c r="BM663">
        <f t="shared" si="243"/>
        <v>10</v>
      </c>
      <c r="BN663">
        <f t="shared" si="243"/>
        <v>10</v>
      </c>
      <c r="BO663">
        <f t="shared" si="243"/>
        <v>10</v>
      </c>
      <c r="BP663">
        <f t="shared" si="243"/>
        <v>10</v>
      </c>
      <c r="BQ663">
        <f t="shared" si="243"/>
        <v>10</v>
      </c>
      <c r="BR663" s="16"/>
    </row>
    <row r="664" spans="1:70">
      <c r="A664" s="317"/>
      <c r="B664" s="312" t="s">
        <v>20</v>
      </c>
      <c r="C664" s="313"/>
      <c r="D664" s="211">
        <f>+入力シート①!AC$2</f>
        <v>0</v>
      </c>
      <c r="E664" s="208"/>
      <c r="F664" s="209"/>
      <c r="G664" s="209"/>
      <c r="H664" s="209"/>
      <c r="I664" s="209"/>
      <c r="J664" s="209"/>
      <c r="K664" s="210"/>
      <c r="M664" s="16"/>
      <c r="N664" s="191">
        <v>0</v>
      </c>
      <c r="O664" s="191">
        <v>0</v>
      </c>
      <c r="P664" s="191">
        <v>0</v>
      </c>
      <c r="Q664" s="191">
        <v>0</v>
      </c>
      <c r="R664" s="191">
        <v>0</v>
      </c>
      <c r="S664" s="191">
        <v>0</v>
      </c>
      <c r="T664" s="191">
        <v>0</v>
      </c>
      <c r="U664" s="17">
        <v>0</v>
      </c>
      <c r="V664" s="17">
        <v>0</v>
      </c>
      <c r="W664" s="17"/>
      <c r="X664" s="17"/>
      <c r="AI664">
        <v>20</v>
      </c>
      <c r="AV664">
        <v>24</v>
      </c>
      <c r="AX664">
        <v>6</v>
      </c>
      <c r="BA664">
        <v>6</v>
      </c>
      <c r="BR664" s="16"/>
    </row>
    <row r="665" spans="1:70">
      <c r="A665" s="317"/>
      <c r="B665" s="312" t="s">
        <v>62</v>
      </c>
      <c r="C665" s="313"/>
      <c r="D665" s="198">
        <f>+入力シート①!AC$3</f>
        <v>58</v>
      </c>
      <c r="E665" s="208"/>
      <c r="F665" s="209"/>
      <c r="G665" s="209"/>
      <c r="H665" s="209"/>
      <c r="I665" s="209"/>
      <c r="J665" s="209"/>
      <c r="K665" s="210"/>
      <c r="M665" s="16"/>
      <c r="N665" s="17">
        <v>58</v>
      </c>
      <c r="O665" s="17">
        <v>58</v>
      </c>
      <c r="P665" s="17">
        <v>58</v>
      </c>
      <c r="Q665" s="17">
        <v>58</v>
      </c>
      <c r="R665" s="17">
        <v>58</v>
      </c>
      <c r="S665" s="17">
        <v>58</v>
      </c>
      <c r="T665" s="17">
        <v>58</v>
      </c>
      <c r="U665" s="17">
        <v>58</v>
      </c>
      <c r="V665" s="17">
        <v>58</v>
      </c>
      <c r="W665" s="17">
        <f>+$A$662</f>
        <v>58</v>
      </c>
      <c r="X665" s="17">
        <f>+$A$662</f>
        <v>58</v>
      </c>
      <c r="Y665" s="17">
        <f>+$A$662</f>
        <v>58</v>
      </c>
      <c r="Z665" s="17">
        <f t="shared" ref="Z665:BQ665" si="244">+$A$662</f>
        <v>58</v>
      </c>
      <c r="AA665" s="77">
        <f t="shared" si="244"/>
        <v>58</v>
      </c>
      <c r="AB665" s="77">
        <f t="shared" si="244"/>
        <v>58</v>
      </c>
      <c r="AC665">
        <f t="shared" si="244"/>
        <v>58</v>
      </c>
      <c r="AD665">
        <f t="shared" si="244"/>
        <v>58</v>
      </c>
      <c r="AE665">
        <f t="shared" si="244"/>
        <v>58</v>
      </c>
      <c r="AF665">
        <f t="shared" si="244"/>
        <v>58</v>
      </c>
      <c r="AG665">
        <f t="shared" si="244"/>
        <v>58</v>
      </c>
      <c r="AH665">
        <f t="shared" si="244"/>
        <v>58</v>
      </c>
      <c r="AI665">
        <f t="shared" si="244"/>
        <v>58</v>
      </c>
      <c r="AJ665">
        <f t="shared" si="244"/>
        <v>58</v>
      </c>
      <c r="AK665">
        <f t="shared" si="244"/>
        <v>58</v>
      </c>
      <c r="AL665">
        <f t="shared" si="244"/>
        <v>58</v>
      </c>
      <c r="AM665">
        <f t="shared" si="244"/>
        <v>58</v>
      </c>
      <c r="AN665">
        <f t="shared" si="244"/>
        <v>58</v>
      </c>
      <c r="AO665">
        <f t="shared" si="244"/>
        <v>58</v>
      </c>
      <c r="AP665">
        <f t="shared" si="244"/>
        <v>58</v>
      </c>
      <c r="AQ665">
        <f t="shared" si="244"/>
        <v>58</v>
      </c>
      <c r="AR665">
        <f t="shared" si="244"/>
        <v>58</v>
      </c>
      <c r="AS665">
        <f t="shared" si="244"/>
        <v>58</v>
      </c>
      <c r="AT665">
        <f t="shared" si="244"/>
        <v>58</v>
      </c>
      <c r="AU665">
        <f t="shared" si="244"/>
        <v>58</v>
      </c>
      <c r="AV665">
        <f t="shared" si="244"/>
        <v>58</v>
      </c>
      <c r="AW665">
        <f t="shared" si="244"/>
        <v>58</v>
      </c>
      <c r="AX665">
        <f t="shared" si="244"/>
        <v>58</v>
      </c>
      <c r="AY665">
        <f t="shared" si="244"/>
        <v>58</v>
      </c>
      <c r="AZ665">
        <f t="shared" si="244"/>
        <v>58</v>
      </c>
      <c r="BA665">
        <f t="shared" si="244"/>
        <v>58</v>
      </c>
      <c r="BB665">
        <f t="shared" si="244"/>
        <v>58</v>
      </c>
      <c r="BC665">
        <f t="shared" si="244"/>
        <v>58</v>
      </c>
      <c r="BD665">
        <f t="shared" si="244"/>
        <v>58</v>
      </c>
      <c r="BE665">
        <f t="shared" si="244"/>
        <v>58</v>
      </c>
      <c r="BF665">
        <f t="shared" si="244"/>
        <v>58</v>
      </c>
      <c r="BG665">
        <f t="shared" si="244"/>
        <v>58</v>
      </c>
      <c r="BH665">
        <f t="shared" si="244"/>
        <v>58</v>
      </c>
      <c r="BI665">
        <f t="shared" si="244"/>
        <v>58</v>
      </c>
      <c r="BJ665">
        <f t="shared" si="244"/>
        <v>58</v>
      </c>
      <c r="BK665">
        <f t="shared" si="244"/>
        <v>58</v>
      </c>
      <c r="BL665">
        <f t="shared" si="244"/>
        <v>58</v>
      </c>
      <c r="BM665">
        <f t="shared" si="244"/>
        <v>58</v>
      </c>
      <c r="BN665">
        <f t="shared" si="244"/>
        <v>58</v>
      </c>
      <c r="BO665">
        <f t="shared" si="244"/>
        <v>58</v>
      </c>
      <c r="BP665">
        <f t="shared" si="244"/>
        <v>58</v>
      </c>
      <c r="BQ665">
        <f t="shared" si="244"/>
        <v>58</v>
      </c>
      <c r="BR665" s="16"/>
    </row>
    <row r="666" spans="1:70" ht="16.5" thickBot="1">
      <c r="A666" s="317"/>
      <c r="B666" s="312" t="s">
        <v>21</v>
      </c>
      <c r="C666" s="313"/>
      <c r="D666" s="212">
        <f>+入力シート①!AC$4</f>
        <v>0</v>
      </c>
      <c r="E666" s="213"/>
      <c r="F666" s="214"/>
      <c r="G666" s="214"/>
      <c r="H666" s="214"/>
      <c r="I666" s="214"/>
      <c r="J666" s="214"/>
      <c r="K666" s="215"/>
      <c r="M666" s="16"/>
      <c r="N666" s="166">
        <v>0</v>
      </c>
      <c r="O666" s="166">
        <v>0</v>
      </c>
      <c r="P666" s="166">
        <v>0</v>
      </c>
      <c r="Q666" s="166">
        <v>0</v>
      </c>
      <c r="R666" s="166">
        <v>0</v>
      </c>
      <c r="S666" s="166">
        <v>0</v>
      </c>
      <c r="T666" s="166">
        <v>0</v>
      </c>
      <c r="U666" s="17">
        <v>0</v>
      </c>
      <c r="V666" s="84">
        <v>0</v>
      </c>
      <c r="W666" s="84"/>
      <c r="X666" s="84"/>
      <c r="BR666" s="16"/>
    </row>
    <row r="667" spans="1:70">
      <c r="A667" s="317"/>
      <c r="B667" s="314" t="s">
        <v>22</v>
      </c>
      <c r="C667" s="216">
        <v>0</v>
      </c>
      <c r="D667" s="198">
        <f>+入力シート①!AC$5</f>
        <v>0</v>
      </c>
      <c r="E667" s="198">
        <f>+COUNT($M667:$BR667)</f>
        <v>13</v>
      </c>
      <c r="F667" s="201">
        <f>+AVERAGE($M667:$BR667)</f>
        <v>7.9076923076923071</v>
      </c>
      <c r="G667" s="201">
        <f>+STDEV($M667:$BR667)</f>
        <v>12.362272009253365</v>
      </c>
      <c r="H667" s="201">
        <f>+MAX($M667:$BR667)</f>
        <v>27.3</v>
      </c>
      <c r="I667" s="201">
        <f>+MIN($M667:$BR667)</f>
        <v>0</v>
      </c>
      <c r="J667" s="201">
        <f>+D667-F667</f>
        <v>-7.9076923076923071</v>
      </c>
      <c r="K667" s="201">
        <f>+J667/G667</f>
        <v>-0.63966334843411221</v>
      </c>
      <c r="M667" s="16"/>
      <c r="N667" s="17">
        <v>0</v>
      </c>
      <c r="O667" s="17">
        <v>0</v>
      </c>
      <c r="P667" s="17">
        <v>0</v>
      </c>
      <c r="Q667" s="17">
        <v>0</v>
      </c>
      <c r="R667" s="17">
        <v>0</v>
      </c>
      <c r="S667" s="17">
        <v>0</v>
      </c>
      <c r="T667" s="17">
        <v>0</v>
      </c>
      <c r="U667" s="17">
        <v>0</v>
      </c>
      <c r="V667">
        <v>0</v>
      </c>
      <c r="AI667">
        <v>25.2</v>
      </c>
      <c r="AV667">
        <v>26</v>
      </c>
      <c r="AX667">
        <v>24.3</v>
      </c>
      <c r="BA667">
        <v>27.3</v>
      </c>
      <c r="BR667" s="16"/>
    </row>
    <row r="668" spans="1:70">
      <c r="A668" s="317"/>
      <c r="B668" s="314"/>
      <c r="C668" s="216">
        <v>10</v>
      </c>
      <c r="D668" s="198">
        <f>+入力シート①!AC$6</f>
        <v>0</v>
      </c>
      <c r="E668" s="198">
        <f t="shared" ref="E668:E682" si="245">+COUNT($M668:$BR668)</f>
        <v>13</v>
      </c>
      <c r="F668" s="201">
        <f t="shared" ref="F668:F682" si="246">+AVERAGE($M668:$BR668)</f>
        <v>7.85</v>
      </c>
      <c r="G668" s="201">
        <f t="shared" ref="G668:G682" si="247">+STDEV($M668:$BR668)</f>
        <v>12.266317703369662</v>
      </c>
      <c r="H668" s="201">
        <f t="shared" ref="H668:H682" si="248">+MAX($M668:$BR668)</f>
        <v>26.95</v>
      </c>
      <c r="I668" s="201">
        <f t="shared" ref="I668:I682" si="249">+MIN($M668:$BR668)</f>
        <v>0</v>
      </c>
      <c r="J668" s="201">
        <f t="shared" ref="J668:J679" si="250">+D668-F668</f>
        <v>-7.85</v>
      </c>
      <c r="K668" s="201">
        <f t="shared" ref="K668:K679" si="251">+J668/G668</f>
        <v>-0.63996385792645316</v>
      </c>
      <c r="M668" s="16"/>
      <c r="N668" s="17">
        <v>0</v>
      </c>
      <c r="O668" s="17">
        <v>0</v>
      </c>
      <c r="P668" s="17">
        <v>0</v>
      </c>
      <c r="Q668" s="17">
        <v>0</v>
      </c>
      <c r="R668" s="17">
        <v>0</v>
      </c>
      <c r="S668" s="17">
        <v>0</v>
      </c>
      <c r="T668" s="17">
        <v>0</v>
      </c>
      <c r="U668" s="17">
        <v>0</v>
      </c>
      <c r="V668">
        <v>0</v>
      </c>
      <c r="AI668">
        <v>25.06</v>
      </c>
      <c r="AV668">
        <v>25.43</v>
      </c>
      <c r="AX668">
        <v>24.61</v>
      </c>
      <c r="BA668">
        <v>26.95</v>
      </c>
      <c r="BR668" s="16"/>
    </row>
    <row r="669" spans="1:70">
      <c r="A669" s="317"/>
      <c r="B669" s="314"/>
      <c r="C669" s="216">
        <v>20</v>
      </c>
      <c r="D669" s="198">
        <f>+入力シート①!AC$7</f>
        <v>0</v>
      </c>
      <c r="E669" s="198">
        <f t="shared" si="245"/>
        <v>13</v>
      </c>
      <c r="F669" s="201">
        <f t="shared" si="246"/>
        <v>7.8407692307692303</v>
      </c>
      <c r="G669" s="201">
        <f t="shared" si="247"/>
        <v>12.251241067430993</v>
      </c>
      <c r="H669" s="201">
        <f t="shared" si="248"/>
        <v>26.86</v>
      </c>
      <c r="I669" s="201">
        <f t="shared" si="249"/>
        <v>0</v>
      </c>
      <c r="J669" s="201">
        <f t="shared" si="250"/>
        <v>-7.8407692307692303</v>
      </c>
      <c r="K669" s="201">
        <f t="shared" si="251"/>
        <v>-0.63999795511438662</v>
      </c>
      <c r="M669" s="16"/>
      <c r="N669" s="17">
        <v>0</v>
      </c>
      <c r="O669" s="17">
        <v>0</v>
      </c>
      <c r="P669" s="17">
        <v>0</v>
      </c>
      <c r="Q669" s="17">
        <v>0</v>
      </c>
      <c r="R669" s="17">
        <v>0</v>
      </c>
      <c r="S669" s="17">
        <v>0</v>
      </c>
      <c r="T669" s="17">
        <v>0</v>
      </c>
      <c r="U669" s="17">
        <v>0</v>
      </c>
      <c r="V669">
        <v>0</v>
      </c>
      <c r="AI669">
        <v>25.06</v>
      </c>
      <c r="AV669">
        <v>25.43</v>
      </c>
      <c r="AX669">
        <v>24.58</v>
      </c>
      <c r="BA669">
        <v>26.86</v>
      </c>
      <c r="BR669" s="16"/>
    </row>
    <row r="670" spans="1:70">
      <c r="A670" s="317"/>
      <c r="B670" s="314"/>
      <c r="C670" s="216">
        <v>30</v>
      </c>
      <c r="D670" s="198">
        <f>+入力シート①!AC$8</f>
        <v>0</v>
      </c>
      <c r="E670" s="198">
        <f t="shared" si="245"/>
        <v>13</v>
      </c>
      <c r="F670" s="201">
        <f t="shared" si="246"/>
        <v>7.8353846153846156</v>
      </c>
      <c r="G670" s="201">
        <f t="shared" si="247"/>
        <v>12.242526710463419</v>
      </c>
      <c r="H670" s="201">
        <f t="shared" si="248"/>
        <v>26.81</v>
      </c>
      <c r="I670" s="201">
        <f t="shared" si="249"/>
        <v>0</v>
      </c>
      <c r="J670" s="201">
        <f t="shared" si="250"/>
        <v>-7.8353846153846156</v>
      </c>
      <c r="K670" s="201">
        <f t="shared" si="251"/>
        <v>-0.64001368350602694</v>
      </c>
      <c r="M670" s="16"/>
      <c r="N670" s="17">
        <v>0</v>
      </c>
      <c r="O670" s="17">
        <v>0</v>
      </c>
      <c r="P670" s="17">
        <v>0</v>
      </c>
      <c r="Q670" s="17">
        <v>0</v>
      </c>
      <c r="R670" s="17">
        <v>0</v>
      </c>
      <c r="S670" s="17">
        <v>0</v>
      </c>
      <c r="T670" s="17">
        <v>0</v>
      </c>
      <c r="U670" s="17">
        <v>0</v>
      </c>
      <c r="V670">
        <v>0</v>
      </c>
      <c r="AI670">
        <v>25.05</v>
      </c>
      <c r="AV670">
        <v>25.44</v>
      </c>
      <c r="AX670">
        <v>24.56</v>
      </c>
      <c r="BA670">
        <v>26.81</v>
      </c>
      <c r="BR670" s="16"/>
    </row>
    <row r="671" spans="1:70">
      <c r="A671" s="317"/>
      <c r="B671" s="314"/>
      <c r="C671" s="216">
        <v>50</v>
      </c>
      <c r="D671" s="198">
        <f>+入力シート①!AC$9</f>
        <v>0</v>
      </c>
      <c r="E671" s="198">
        <f t="shared" si="245"/>
        <v>13</v>
      </c>
      <c r="F671" s="201">
        <f t="shared" si="246"/>
        <v>7.8184615384615386</v>
      </c>
      <c r="G671" s="201">
        <f t="shared" si="247"/>
        <v>12.21690553164879</v>
      </c>
      <c r="H671" s="201">
        <f t="shared" si="248"/>
        <v>26.78</v>
      </c>
      <c r="I671" s="201">
        <f t="shared" si="249"/>
        <v>0</v>
      </c>
      <c r="J671" s="201">
        <f t="shared" si="250"/>
        <v>-7.8184615384615386</v>
      </c>
      <c r="K671" s="201">
        <f t="shared" si="251"/>
        <v>-0.63997069619694125</v>
      </c>
      <c r="M671" s="16"/>
      <c r="N671" s="17">
        <v>0</v>
      </c>
      <c r="O671" s="17">
        <v>0</v>
      </c>
      <c r="P671" s="17">
        <v>0</v>
      </c>
      <c r="Q671" s="17">
        <v>0</v>
      </c>
      <c r="R671" s="17">
        <v>0</v>
      </c>
      <c r="S671" s="17">
        <v>0</v>
      </c>
      <c r="T671" s="17">
        <v>0</v>
      </c>
      <c r="U671" s="17">
        <v>0</v>
      </c>
      <c r="V671">
        <v>0</v>
      </c>
      <c r="AI671">
        <v>25.02</v>
      </c>
      <c r="AV671">
        <v>25.43</v>
      </c>
      <c r="AX671">
        <v>24.41</v>
      </c>
      <c r="BA671">
        <v>26.78</v>
      </c>
      <c r="BR671" s="16"/>
    </row>
    <row r="672" spans="1:70">
      <c r="A672" s="317"/>
      <c r="B672" s="314"/>
      <c r="C672" s="216">
        <v>75</v>
      </c>
      <c r="D672" s="198">
        <f>+入力シート①!AC$10</f>
        <v>0</v>
      </c>
      <c r="E672" s="198">
        <f t="shared" si="245"/>
        <v>13</v>
      </c>
      <c r="F672" s="201">
        <f t="shared" si="246"/>
        <v>7.5953846153846154</v>
      </c>
      <c r="G672" s="201">
        <f t="shared" si="247"/>
        <v>11.906269787654329</v>
      </c>
      <c r="H672" s="201">
        <f t="shared" si="248"/>
        <v>26.66</v>
      </c>
      <c r="I672" s="201">
        <f t="shared" si="249"/>
        <v>0</v>
      </c>
      <c r="J672" s="201">
        <f t="shared" si="250"/>
        <v>-7.5953846153846154</v>
      </c>
      <c r="K672" s="201">
        <f t="shared" si="251"/>
        <v>-0.63793150590794667</v>
      </c>
      <c r="M672" s="16"/>
      <c r="N672" s="17">
        <v>0</v>
      </c>
      <c r="O672" s="17">
        <v>0</v>
      </c>
      <c r="P672" s="17">
        <v>0</v>
      </c>
      <c r="Q672" s="17">
        <v>0</v>
      </c>
      <c r="R672" s="17">
        <v>0</v>
      </c>
      <c r="S672" s="17">
        <v>0</v>
      </c>
      <c r="T672" s="17">
        <v>0</v>
      </c>
      <c r="U672" s="17">
        <v>0</v>
      </c>
      <c r="V672">
        <v>0</v>
      </c>
      <c r="AI672">
        <v>25.01</v>
      </c>
      <c r="AV672">
        <v>25.41</v>
      </c>
      <c r="AX672">
        <v>21.66</v>
      </c>
      <c r="BA672">
        <v>26.66</v>
      </c>
      <c r="BR672" s="16"/>
    </row>
    <row r="673" spans="1:70">
      <c r="A673" s="317"/>
      <c r="B673" s="314"/>
      <c r="C673" s="216">
        <v>100</v>
      </c>
      <c r="D673" s="198">
        <f>+入力シート①!AC$11</f>
        <v>0</v>
      </c>
      <c r="E673" s="198">
        <f t="shared" si="245"/>
        <v>13</v>
      </c>
      <c r="F673" s="201">
        <f t="shared" si="246"/>
        <v>7.2369230769230768</v>
      </c>
      <c r="G673" s="201">
        <f t="shared" si="247"/>
        <v>11.42062562837911</v>
      </c>
      <c r="H673" s="201">
        <f t="shared" si="248"/>
        <v>25.29</v>
      </c>
      <c r="I673" s="201">
        <f t="shared" si="249"/>
        <v>0</v>
      </c>
      <c r="J673" s="201">
        <f t="shared" si="250"/>
        <v>-7.2369230769230768</v>
      </c>
      <c r="K673" s="201">
        <f t="shared" si="251"/>
        <v>-0.63367133398892339</v>
      </c>
      <c r="M673" s="16"/>
      <c r="N673" s="17">
        <v>0</v>
      </c>
      <c r="O673" s="17">
        <v>0</v>
      </c>
      <c r="P673" s="17">
        <v>0</v>
      </c>
      <c r="Q673" s="17">
        <v>0</v>
      </c>
      <c r="R673" s="17">
        <v>0</v>
      </c>
      <c r="S673" s="17">
        <v>0</v>
      </c>
      <c r="T673" s="17">
        <v>0</v>
      </c>
      <c r="U673" s="17">
        <v>0</v>
      </c>
      <c r="V673">
        <v>0</v>
      </c>
      <c r="AI673">
        <v>24.99</v>
      </c>
      <c r="AV673">
        <v>25.29</v>
      </c>
      <c r="AX673">
        <v>18.53</v>
      </c>
      <c r="BA673">
        <v>25.27</v>
      </c>
      <c r="BR673" s="16"/>
    </row>
    <row r="674" spans="1:70">
      <c r="A674" s="317"/>
      <c r="B674" s="314"/>
      <c r="C674" s="216">
        <v>150</v>
      </c>
      <c r="D674" s="198">
        <f>+入力シート①!AC$12</f>
        <v>0</v>
      </c>
      <c r="E674" s="198">
        <f t="shared" si="245"/>
        <v>13</v>
      </c>
      <c r="F674" s="201">
        <f t="shared" si="246"/>
        <v>6.1838461538461535</v>
      </c>
      <c r="G674" s="201">
        <f t="shared" si="247"/>
        <v>9.7736640506188355</v>
      </c>
      <c r="H674" s="201">
        <f t="shared" si="248"/>
        <v>22.53</v>
      </c>
      <c r="I674" s="201">
        <f t="shared" si="249"/>
        <v>0</v>
      </c>
      <c r="J674" s="201">
        <f t="shared" si="250"/>
        <v>-6.1838461538461535</v>
      </c>
      <c r="K674" s="201">
        <f t="shared" si="251"/>
        <v>-0.63270500416418685</v>
      </c>
      <c r="M674" s="16"/>
      <c r="N674" s="17">
        <v>0</v>
      </c>
      <c r="O674" s="17">
        <v>0</v>
      </c>
      <c r="P674" s="17">
        <v>0</v>
      </c>
      <c r="Q674" s="17">
        <v>0</v>
      </c>
      <c r="R674" s="17">
        <v>0</v>
      </c>
      <c r="S674" s="17">
        <v>0</v>
      </c>
      <c r="T674" s="17">
        <v>0</v>
      </c>
      <c r="U674" s="17">
        <v>0</v>
      </c>
      <c r="V674">
        <v>0</v>
      </c>
      <c r="AI674">
        <v>22.53</v>
      </c>
      <c r="AV674">
        <v>20.39</v>
      </c>
      <c r="AX674">
        <v>15.73</v>
      </c>
      <c r="BA674">
        <v>21.74</v>
      </c>
      <c r="BR674" s="16"/>
    </row>
    <row r="675" spans="1:70">
      <c r="A675" s="317"/>
      <c r="B675" s="314"/>
      <c r="C675" s="216">
        <v>200</v>
      </c>
      <c r="D675" s="198">
        <f>+入力シート①!AC$13</f>
        <v>0</v>
      </c>
      <c r="E675" s="198">
        <f t="shared" si="245"/>
        <v>13</v>
      </c>
      <c r="F675" s="201">
        <f t="shared" si="246"/>
        <v>5.3292307692307697</v>
      </c>
      <c r="G675" s="201">
        <f t="shared" si="247"/>
        <v>8.4502262904004155</v>
      </c>
      <c r="H675" s="201">
        <f t="shared" si="248"/>
        <v>19.760000000000002</v>
      </c>
      <c r="I675" s="201">
        <f t="shared" si="249"/>
        <v>0</v>
      </c>
      <c r="J675" s="201">
        <f t="shared" si="250"/>
        <v>-5.3292307692307697</v>
      </c>
      <c r="K675" s="201">
        <f t="shared" si="251"/>
        <v>-0.63066130847701163</v>
      </c>
      <c r="M675" s="16"/>
      <c r="N675" s="17">
        <v>0</v>
      </c>
      <c r="O675" s="17">
        <v>0</v>
      </c>
      <c r="P675" s="17">
        <v>0</v>
      </c>
      <c r="Q675" s="17">
        <v>0</v>
      </c>
      <c r="R675" s="17">
        <v>0</v>
      </c>
      <c r="S675" s="17">
        <v>0</v>
      </c>
      <c r="T675" s="17">
        <v>0</v>
      </c>
      <c r="U675" s="17">
        <v>0</v>
      </c>
      <c r="V675">
        <v>0</v>
      </c>
      <c r="AI675">
        <v>18.88</v>
      </c>
      <c r="AV675">
        <v>17.53</v>
      </c>
      <c r="AX675">
        <v>13.11</v>
      </c>
      <c r="BA675">
        <v>19.760000000000002</v>
      </c>
      <c r="BR675" s="16"/>
    </row>
    <row r="676" spans="1:70">
      <c r="A676" s="317"/>
      <c r="B676" s="314"/>
      <c r="C676" s="216">
        <v>300</v>
      </c>
      <c r="D676" s="198">
        <f>+入力シート①!AC$14</f>
        <v>0</v>
      </c>
      <c r="E676" s="198">
        <f t="shared" si="245"/>
        <v>10</v>
      </c>
      <c r="F676" s="201">
        <f t="shared" si="246"/>
        <v>1.639</v>
      </c>
      <c r="G676" s="201">
        <f t="shared" si="247"/>
        <v>5.1829730850159743</v>
      </c>
      <c r="H676" s="201">
        <f t="shared" si="248"/>
        <v>16.39</v>
      </c>
      <c r="I676" s="201">
        <f t="shared" si="249"/>
        <v>0</v>
      </c>
      <c r="J676" s="201">
        <f t="shared" si="250"/>
        <v>-1.639</v>
      </c>
      <c r="K676" s="201">
        <f t="shared" si="251"/>
        <v>-0.31622776601683789</v>
      </c>
      <c r="M676" s="16"/>
      <c r="N676" s="17">
        <v>0</v>
      </c>
      <c r="O676" s="17">
        <v>0</v>
      </c>
      <c r="P676" s="17">
        <v>0</v>
      </c>
      <c r="Q676" s="17">
        <v>0</v>
      </c>
      <c r="R676" s="17">
        <v>0</v>
      </c>
      <c r="S676" s="17">
        <v>0</v>
      </c>
      <c r="T676" s="17">
        <v>0</v>
      </c>
      <c r="U676" s="17">
        <v>0</v>
      </c>
      <c r="V676">
        <v>0</v>
      </c>
      <c r="AI676">
        <v>16.39</v>
      </c>
      <c r="BR676" s="16"/>
    </row>
    <row r="677" spans="1:70">
      <c r="A677" s="317"/>
      <c r="B677" s="314"/>
      <c r="C677" s="216">
        <v>400</v>
      </c>
      <c r="D677" s="198">
        <f>+入力シート①!AC$15</f>
        <v>0</v>
      </c>
      <c r="E677" s="198">
        <f t="shared" si="245"/>
        <v>10</v>
      </c>
      <c r="F677" s="201">
        <f t="shared" si="246"/>
        <v>1.3359999999999999</v>
      </c>
      <c r="G677" s="201">
        <f t="shared" si="247"/>
        <v>4.2248029539849545</v>
      </c>
      <c r="H677" s="201">
        <f t="shared" si="248"/>
        <v>13.36</v>
      </c>
      <c r="I677" s="201">
        <f t="shared" si="249"/>
        <v>0</v>
      </c>
      <c r="J677" s="201">
        <f t="shared" si="250"/>
        <v>-1.3359999999999999</v>
      </c>
      <c r="K677" s="201">
        <f t="shared" si="251"/>
        <v>-0.31622776601683794</v>
      </c>
      <c r="M677" s="16"/>
      <c r="N677" s="17">
        <v>0</v>
      </c>
      <c r="O677" s="17">
        <v>0</v>
      </c>
      <c r="P677" s="17">
        <v>0</v>
      </c>
      <c r="Q677" s="17">
        <v>0</v>
      </c>
      <c r="R677" s="17">
        <v>0</v>
      </c>
      <c r="S677" s="17">
        <v>0</v>
      </c>
      <c r="T677" s="17">
        <v>0</v>
      </c>
      <c r="U677" s="17">
        <v>0</v>
      </c>
      <c r="V677">
        <v>0</v>
      </c>
      <c r="AI677">
        <v>13.36</v>
      </c>
      <c r="BR677" s="16"/>
    </row>
    <row r="678" spans="1:70">
      <c r="A678" s="317"/>
      <c r="B678" s="314"/>
      <c r="C678" s="216">
        <v>500</v>
      </c>
      <c r="D678" s="198">
        <f>+入力シート①!AC$16</f>
        <v>0</v>
      </c>
      <c r="E678" s="198">
        <f t="shared" si="245"/>
        <v>9</v>
      </c>
      <c r="F678" s="201">
        <f t="shared" si="246"/>
        <v>0</v>
      </c>
      <c r="G678" s="201">
        <f t="shared" si="247"/>
        <v>0</v>
      </c>
      <c r="H678" s="201">
        <f t="shared" si="248"/>
        <v>0</v>
      </c>
      <c r="I678" s="201">
        <f t="shared" si="249"/>
        <v>0</v>
      </c>
      <c r="J678" s="201">
        <f t="shared" si="250"/>
        <v>0</v>
      </c>
      <c r="K678" s="201" t="e">
        <f t="shared" si="251"/>
        <v>#DIV/0!</v>
      </c>
      <c r="M678" s="16"/>
      <c r="N678" s="17">
        <v>0</v>
      </c>
      <c r="O678" s="17">
        <v>0</v>
      </c>
      <c r="P678" s="17">
        <v>0</v>
      </c>
      <c r="Q678" s="17">
        <v>0</v>
      </c>
      <c r="R678" s="17">
        <v>0</v>
      </c>
      <c r="S678" s="17">
        <v>0</v>
      </c>
      <c r="T678" s="17">
        <v>0</v>
      </c>
      <c r="U678" s="17">
        <v>0</v>
      </c>
      <c r="V678">
        <v>0</v>
      </c>
      <c r="BR678" s="16"/>
    </row>
    <row r="679" spans="1:70">
      <c r="A679" s="317"/>
      <c r="B679" s="314"/>
      <c r="C679" s="216">
        <v>600</v>
      </c>
      <c r="D679" s="198">
        <f>+入力シート①!AC$17</f>
        <v>0</v>
      </c>
      <c r="E679" s="198">
        <f t="shared" si="245"/>
        <v>9</v>
      </c>
      <c r="F679" s="201">
        <f t="shared" si="246"/>
        <v>0</v>
      </c>
      <c r="G679" s="201">
        <f t="shared" si="247"/>
        <v>0</v>
      </c>
      <c r="H679" s="201">
        <f t="shared" si="248"/>
        <v>0</v>
      </c>
      <c r="I679" s="201">
        <f t="shared" si="249"/>
        <v>0</v>
      </c>
      <c r="J679" s="201">
        <f t="shared" si="250"/>
        <v>0</v>
      </c>
      <c r="K679" s="201" t="e">
        <f t="shared" si="251"/>
        <v>#DIV/0!</v>
      </c>
      <c r="M679" s="16"/>
      <c r="N679" s="17">
        <v>0</v>
      </c>
      <c r="O679" s="17">
        <v>0</v>
      </c>
      <c r="P679" s="17">
        <v>0</v>
      </c>
      <c r="Q679" s="17">
        <v>0</v>
      </c>
      <c r="R679" s="17">
        <v>0</v>
      </c>
      <c r="S679" s="17">
        <v>0</v>
      </c>
      <c r="T679" s="17">
        <v>0</v>
      </c>
      <c r="U679" s="17">
        <v>0</v>
      </c>
      <c r="V679">
        <v>0</v>
      </c>
      <c r="BR679" s="16"/>
    </row>
    <row r="680" spans="1:70">
      <c r="A680" s="317"/>
      <c r="B680" s="217"/>
      <c r="C680" s="217"/>
      <c r="D680" s="218"/>
      <c r="E680" s="218"/>
      <c r="F680" s="219"/>
      <c r="G680" s="219"/>
      <c r="H680" s="219"/>
      <c r="I680" s="219"/>
      <c r="J680" s="219"/>
      <c r="K680" s="219"/>
      <c r="L680" s="18"/>
      <c r="M680" s="16"/>
      <c r="V680" s="18"/>
      <c r="W680" s="18"/>
      <c r="X680" s="18"/>
      <c r="AC680" s="18"/>
      <c r="AD680" s="18"/>
      <c r="AE680" s="18"/>
      <c r="AF680" s="18"/>
      <c r="AG680" s="18"/>
      <c r="AH680" s="18"/>
      <c r="AI680" s="18"/>
      <c r="AJ680" s="18"/>
      <c r="AK680" s="18"/>
      <c r="AL680" s="18"/>
      <c r="AM680" s="18"/>
      <c r="AN680" s="18"/>
      <c r="AO680" s="18"/>
      <c r="AP680" s="18"/>
      <c r="AQ680" s="18"/>
      <c r="AR680" s="18"/>
      <c r="AS680" s="18"/>
      <c r="AT680" s="18"/>
      <c r="AU680" s="18"/>
      <c r="AV680" s="18"/>
      <c r="AW680" s="18"/>
      <c r="AX680" s="18"/>
      <c r="AY680" s="18"/>
      <c r="AZ680" s="18"/>
      <c r="BA680" s="18"/>
      <c r="BB680" s="18"/>
      <c r="BC680" s="18"/>
      <c r="BD680" s="18"/>
      <c r="BE680" s="18"/>
      <c r="BF680" s="18"/>
      <c r="BG680" s="18"/>
      <c r="BH680" s="18"/>
      <c r="BI680" s="18"/>
      <c r="BJ680" s="18"/>
      <c r="BK680" s="18"/>
      <c r="BL680" s="18"/>
      <c r="BM680" s="18"/>
      <c r="BN680" s="18"/>
      <c r="BO680" s="18"/>
      <c r="BP680" s="18"/>
      <c r="BQ680" s="18"/>
      <c r="BR680" s="16"/>
    </row>
    <row r="681" spans="1:70">
      <c r="A681" s="317"/>
      <c r="B681" s="315" t="s">
        <v>25</v>
      </c>
      <c r="C681" s="220" t="s">
        <v>23</v>
      </c>
      <c r="D681" s="198">
        <f>+入力シート①!AC$19</f>
        <v>0</v>
      </c>
      <c r="E681" s="198">
        <f t="shared" si="245"/>
        <v>13</v>
      </c>
      <c r="F681" s="201">
        <f t="shared" si="246"/>
        <v>23.846153846153847</v>
      </c>
      <c r="G681" s="201">
        <f t="shared" si="247"/>
        <v>38.233593766577741</v>
      </c>
      <c r="H681" s="201">
        <f t="shared" si="248"/>
        <v>101</v>
      </c>
      <c r="I681" s="201">
        <f t="shared" si="249"/>
        <v>0</v>
      </c>
      <c r="J681" s="201">
        <f>+D681-F681</f>
        <v>-23.846153846153847</v>
      </c>
      <c r="K681" s="201">
        <f>+J681/G681</f>
        <v>-0.62369637528029576</v>
      </c>
      <c r="M681" s="16"/>
      <c r="N681" s="17">
        <v>0</v>
      </c>
      <c r="O681" s="17">
        <v>0</v>
      </c>
      <c r="P681" s="17">
        <v>0</v>
      </c>
      <c r="Q681" s="17">
        <v>0</v>
      </c>
      <c r="R681" s="17">
        <v>0</v>
      </c>
      <c r="S681" s="17">
        <v>0</v>
      </c>
      <c r="T681" s="17">
        <v>0</v>
      </c>
      <c r="U681" s="17">
        <v>0</v>
      </c>
      <c r="V681">
        <v>0</v>
      </c>
      <c r="AI681">
        <v>67</v>
      </c>
      <c r="AV681">
        <v>62</v>
      </c>
      <c r="AX681">
        <v>101</v>
      </c>
      <c r="BA681">
        <v>80</v>
      </c>
      <c r="BR681" s="16"/>
    </row>
    <row r="682" spans="1:70">
      <c r="A682" s="317"/>
      <c r="B682" s="316"/>
      <c r="C682" s="221" t="s">
        <v>24</v>
      </c>
      <c r="D682" s="198">
        <f>+入力シート①!AC$20</f>
        <v>0</v>
      </c>
      <c r="E682" s="198">
        <f t="shared" si="245"/>
        <v>13</v>
      </c>
      <c r="F682" s="201">
        <f t="shared" si="246"/>
        <v>0.4384615384615384</v>
      </c>
      <c r="G682" s="201">
        <f t="shared" si="247"/>
        <v>0.73318763121325403</v>
      </c>
      <c r="H682" s="201">
        <f t="shared" si="248"/>
        <v>1.9</v>
      </c>
      <c r="I682" s="201">
        <f t="shared" si="249"/>
        <v>0</v>
      </c>
      <c r="J682" s="201">
        <f>+D682-F682</f>
        <v>-0.4384615384615384</v>
      </c>
      <c r="K682" s="201">
        <f>+J682/G682</f>
        <v>-0.59802091551379166</v>
      </c>
      <c r="M682" s="16"/>
      <c r="N682" s="17">
        <v>0</v>
      </c>
      <c r="O682" s="17">
        <v>0</v>
      </c>
      <c r="P682" s="17">
        <v>0</v>
      </c>
      <c r="Q682" s="17">
        <v>0</v>
      </c>
      <c r="R682" s="17">
        <v>0</v>
      </c>
      <c r="S682" s="17">
        <v>0</v>
      </c>
      <c r="T682" s="17">
        <v>0</v>
      </c>
      <c r="U682" s="17">
        <v>0</v>
      </c>
      <c r="V682">
        <v>0</v>
      </c>
      <c r="AI682">
        <v>1.4</v>
      </c>
      <c r="AV682">
        <v>0.7</v>
      </c>
      <c r="AX682">
        <v>1.7</v>
      </c>
      <c r="BA682">
        <v>1.9</v>
      </c>
      <c r="BR682" s="16"/>
    </row>
    <row r="683" spans="1:70" ht="0.95" customHeight="1">
      <c r="M683" s="16"/>
      <c r="BR683" s="16"/>
    </row>
    <row r="684" spans="1:70" ht="0.95" customHeight="1">
      <c r="M684" s="16"/>
      <c r="BR684" s="16"/>
    </row>
    <row r="685" spans="1:70" ht="0.95" customHeight="1">
      <c r="M685" s="16"/>
      <c r="BR685" s="16"/>
    </row>
    <row r="686" spans="1:70" ht="0.95" customHeight="1">
      <c r="M686" s="16"/>
      <c r="BR686" s="16"/>
    </row>
    <row r="687" spans="1:70" ht="0.95" customHeight="1">
      <c r="M687" s="16"/>
      <c r="BR687" s="16"/>
    </row>
    <row r="688" spans="1:70" ht="0.95" customHeight="1">
      <c r="M688" s="16"/>
      <c r="BR688" s="16"/>
    </row>
    <row r="689" spans="1:70" ht="0.95" customHeight="1">
      <c r="M689" s="16"/>
      <c r="BR689" s="16"/>
    </row>
    <row r="690" spans="1:70" ht="0.95" customHeight="1">
      <c r="M690" s="16"/>
      <c r="BR690" s="16"/>
    </row>
    <row r="691" spans="1:70" ht="16.5" thickBot="1">
      <c r="D691" s="199" t="s">
        <v>26</v>
      </c>
      <c r="E691" s="199" t="s">
        <v>3</v>
      </c>
      <c r="F691" s="200" t="s">
        <v>4</v>
      </c>
      <c r="G691" s="200" t="s">
        <v>8</v>
      </c>
      <c r="H691" s="200" t="s">
        <v>5</v>
      </c>
      <c r="I691" s="200" t="s">
        <v>6</v>
      </c>
      <c r="J691" s="200" t="s">
        <v>7</v>
      </c>
      <c r="K691" s="201" t="s">
        <v>61</v>
      </c>
      <c r="M691" s="16"/>
      <c r="N691" s="17" t="s">
        <v>26</v>
      </c>
      <c r="O691" s="17" t="s">
        <v>26</v>
      </c>
      <c r="P691" s="17" t="s">
        <v>26</v>
      </c>
      <c r="Q691" s="17" t="s">
        <v>26</v>
      </c>
      <c r="R691" s="17" t="s">
        <v>26</v>
      </c>
      <c r="S691" s="17" t="s">
        <v>111</v>
      </c>
      <c r="T691" s="17" t="s">
        <v>111</v>
      </c>
      <c r="V691" s="170" t="s">
        <v>111</v>
      </c>
      <c r="W691" s="170"/>
      <c r="X691" s="170"/>
      <c r="Y691" s="170"/>
      <c r="Z691" s="170"/>
      <c r="AA691" s="78"/>
      <c r="AB691" s="78"/>
      <c r="AC691" s="1"/>
      <c r="AD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6"/>
    </row>
    <row r="692" spans="1:70">
      <c r="A692" s="317">
        <v>64</v>
      </c>
      <c r="B692" s="312" t="s">
        <v>18</v>
      </c>
      <c r="C692" s="313"/>
      <c r="D692" s="203">
        <f>+入力シート①!AD$2</f>
        <v>0</v>
      </c>
      <c r="E692" s="204"/>
      <c r="F692" s="205"/>
      <c r="G692" s="205"/>
      <c r="H692" s="205"/>
      <c r="I692" s="205"/>
      <c r="J692" s="205"/>
      <c r="K692" s="206"/>
      <c r="M692" s="16"/>
      <c r="N692" s="189">
        <v>0</v>
      </c>
      <c r="O692" s="189">
        <v>0</v>
      </c>
      <c r="P692" s="189">
        <v>0</v>
      </c>
      <c r="Q692" s="189">
        <v>0</v>
      </c>
      <c r="R692" s="189">
        <v>0</v>
      </c>
      <c r="S692" s="189">
        <v>0</v>
      </c>
      <c r="T692" s="189">
        <v>0</v>
      </c>
      <c r="U692" s="17">
        <v>2011</v>
      </c>
      <c r="V692" s="189">
        <v>40455</v>
      </c>
      <c r="W692" s="17">
        <f t="shared" ref="W692:BE692" si="252">+W$1</f>
        <v>2009</v>
      </c>
      <c r="X692" s="17">
        <f t="shared" si="252"/>
        <v>2008</v>
      </c>
      <c r="Y692" s="17">
        <f t="shared" si="252"/>
        <v>2007</v>
      </c>
      <c r="Z692" s="17">
        <f t="shared" si="252"/>
        <v>2006</v>
      </c>
      <c r="AA692" s="77">
        <f t="shared" si="252"/>
        <v>2005</v>
      </c>
      <c r="AB692" s="77">
        <f t="shared" si="252"/>
        <v>2004</v>
      </c>
      <c r="AC692">
        <f t="shared" si="252"/>
        <v>2003</v>
      </c>
      <c r="AD692">
        <f t="shared" si="252"/>
        <v>2002</v>
      </c>
      <c r="AE692">
        <f t="shared" si="252"/>
        <v>2001</v>
      </c>
      <c r="AF692">
        <f t="shared" si="252"/>
        <v>2000</v>
      </c>
      <c r="AG692">
        <f t="shared" si="252"/>
        <v>1999</v>
      </c>
      <c r="AH692">
        <f t="shared" si="252"/>
        <v>1998</v>
      </c>
      <c r="AI692">
        <f t="shared" si="252"/>
        <v>1997</v>
      </c>
      <c r="AJ692">
        <f t="shared" si="252"/>
        <v>1996</v>
      </c>
      <c r="AK692">
        <f t="shared" si="252"/>
        <v>1995</v>
      </c>
      <c r="AL692">
        <f t="shared" si="252"/>
        <v>1994</v>
      </c>
      <c r="AM692">
        <f t="shared" si="252"/>
        <v>1993</v>
      </c>
      <c r="AN692">
        <f t="shared" si="252"/>
        <v>1992</v>
      </c>
      <c r="AO692">
        <f t="shared" si="252"/>
        <v>1991</v>
      </c>
      <c r="AP692">
        <f t="shared" si="252"/>
        <v>1990</v>
      </c>
      <c r="AQ692">
        <f t="shared" si="252"/>
        <v>1990</v>
      </c>
      <c r="AR692">
        <f t="shared" si="252"/>
        <v>1990</v>
      </c>
      <c r="AS692">
        <f t="shared" si="252"/>
        <v>1989</v>
      </c>
      <c r="AT692">
        <f t="shared" si="252"/>
        <v>1988</v>
      </c>
      <c r="AU692">
        <f t="shared" si="252"/>
        <v>1988</v>
      </c>
      <c r="AV692">
        <f t="shared" si="252"/>
        <v>1988</v>
      </c>
      <c r="AW692">
        <f t="shared" si="252"/>
        <v>1987</v>
      </c>
      <c r="AX692">
        <f t="shared" si="252"/>
        <v>1987</v>
      </c>
      <c r="AY692">
        <f t="shared" si="252"/>
        <v>1987</v>
      </c>
      <c r="AZ692">
        <f t="shared" si="252"/>
        <v>1986</v>
      </c>
      <c r="BA692">
        <f t="shared" si="252"/>
        <v>1986</v>
      </c>
      <c r="BB692">
        <f t="shared" si="252"/>
        <v>1986</v>
      </c>
      <c r="BC692">
        <f t="shared" si="252"/>
        <v>1985</v>
      </c>
      <c r="BD692">
        <f t="shared" si="252"/>
        <v>1985</v>
      </c>
      <c r="BE692">
        <f t="shared" si="252"/>
        <v>1985</v>
      </c>
      <c r="BF692">
        <f t="shared" ref="BF692:BQ692" si="253">+BF$1</f>
        <v>1984</v>
      </c>
      <c r="BG692">
        <f t="shared" si="253"/>
        <v>1984</v>
      </c>
      <c r="BH692">
        <f t="shared" si="253"/>
        <v>1984</v>
      </c>
      <c r="BI692">
        <f t="shared" si="253"/>
        <v>1983</v>
      </c>
      <c r="BJ692">
        <f t="shared" si="253"/>
        <v>1983</v>
      </c>
      <c r="BK692">
        <f t="shared" si="253"/>
        <v>1983</v>
      </c>
      <c r="BL692">
        <f t="shared" si="253"/>
        <v>1983</v>
      </c>
      <c r="BM692">
        <f t="shared" si="253"/>
        <v>1982</v>
      </c>
      <c r="BN692">
        <f t="shared" si="253"/>
        <v>1981</v>
      </c>
      <c r="BO692">
        <f t="shared" si="253"/>
        <v>1981</v>
      </c>
      <c r="BP692">
        <f t="shared" si="253"/>
        <v>1981</v>
      </c>
      <c r="BQ692">
        <f t="shared" si="253"/>
        <v>1980</v>
      </c>
      <c r="BR692" s="16"/>
    </row>
    <row r="693" spans="1:70">
      <c r="A693" s="317"/>
      <c r="B693" s="312" t="s">
        <v>19</v>
      </c>
      <c r="C693" s="313"/>
      <c r="D693" s="207">
        <f>+入力シート①!AD$2</f>
        <v>0</v>
      </c>
      <c r="E693" s="208"/>
      <c r="F693" s="209"/>
      <c r="G693" s="209"/>
      <c r="H693" s="209"/>
      <c r="I693" s="209"/>
      <c r="J693" s="209"/>
      <c r="K693" s="210"/>
      <c r="M693" s="16"/>
      <c r="N693" s="190">
        <v>0</v>
      </c>
      <c r="O693" s="190">
        <v>0</v>
      </c>
      <c r="P693" s="190">
        <v>0</v>
      </c>
      <c r="Q693" s="190">
        <v>0</v>
      </c>
      <c r="R693" s="190">
        <v>0</v>
      </c>
      <c r="S693" s="190">
        <v>0</v>
      </c>
      <c r="T693" s="190">
        <v>0</v>
      </c>
      <c r="U693" s="17">
        <v>0</v>
      </c>
      <c r="V693" s="190">
        <v>40455</v>
      </c>
      <c r="W693" s="17">
        <f>+W$3</f>
        <v>10</v>
      </c>
      <c r="X693" s="17">
        <f>+X$3</f>
        <v>10</v>
      </c>
      <c r="Y693" s="17">
        <f>+Y$3</f>
        <v>10</v>
      </c>
      <c r="Z693" s="17">
        <f t="shared" ref="Z693:BQ693" si="254">+Z$3</f>
        <v>10</v>
      </c>
      <c r="AA693" s="77">
        <f t="shared" si="254"/>
        <v>10</v>
      </c>
      <c r="AB693" s="77">
        <f t="shared" si="254"/>
        <v>10</v>
      </c>
      <c r="AC693">
        <f t="shared" si="254"/>
        <v>10</v>
      </c>
      <c r="AD693">
        <f t="shared" si="254"/>
        <v>10</v>
      </c>
      <c r="AE693">
        <f t="shared" si="254"/>
        <v>10</v>
      </c>
      <c r="AF693">
        <f t="shared" si="254"/>
        <v>10</v>
      </c>
      <c r="AG693">
        <f t="shared" si="254"/>
        <v>10</v>
      </c>
      <c r="AH693">
        <f t="shared" si="254"/>
        <v>10</v>
      </c>
      <c r="AI693">
        <f t="shared" si="254"/>
        <v>10</v>
      </c>
      <c r="AJ693">
        <f t="shared" si="254"/>
        <v>10</v>
      </c>
      <c r="AK693">
        <f t="shared" si="254"/>
        <v>10</v>
      </c>
      <c r="AL693">
        <f t="shared" si="254"/>
        <v>10</v>
      </c>
      <c r="AM693">
        <f t="shared" si="254"/>
        <v>10</v>
      </c>
      <c r="AN693">
        <f t="shared" si="254"/>
        <v>10</v>
      </c>
      <c r="AO693">
        <f t="shared" si="254"/>
        <v>10</v>
      </c>
      <c r="AP693">
        <f t="shared" si="254"/>
        <v>10</v>
      </c>
      <c r="AQ693">
        <f t="shared" si="254"/>
        <v>10</v>
      </c>
      <c r="AR693">
        <f t="shared" si="254"/>
        <v>10</v>
      </c>
      <c r="AS693">
        <f t="shared" si="254"/>
        <v>10</v>
      </c>
      <c r="AT693">
        <f t="shared" si="254"/>
        <v>10</v>
      </c>
      <c r="AU693">
        <f t="shared" si="254"/>
        <v>10</v>
      </c>
      <c r="AV693">
        <f t="shared" si="254"/>
        <v>10</v>
      </c>
      <c r="AW693">
        <f t="shared" si="254"/>
        <v>10</v>
      </c>
      <c r="AX693">
        <f t="shared" si="254"/>
        <v>10</v>
      </c>
      <c r="AY693">
        <f t="shared" si="254"/>
        <v>10</v>
      </c>
      <c r="AZ693">
        <f t="shared" si="254"/>
        <v>10</v>
      </c>
      <c r="BA693">
        <f t="shared" si="254"/>
        <v>10</v>
      </c>
      <c r="BB693">
        <f t="shared" si="254"/>
        <v>10</v>
      </c>
      <c r="BC693">
        <f t="shared" si="254"/>
        <v>10</v>
      </c>
      <c r="BD693">
        <f t="shared" si="254"/>
        <v>10</v>
      </c>
      <c r="BE693">
        <f t="shared" si="254"/>
        <v>10</v>
      </c>
      <c r="BF693">
        <f t="shared" si="254"/>
        <v>10</v>
      </c>
      <c r="BG693">
        <f t="shared" si="254"/>
        <v>10</v>
      </c>
      <c r="BH693">
        <f t="shared" si="254"/>
        <v>10</v>
      </c>
      <c r="BI693">
        <f t="shared" si="254"/>
        <v>10</v>
      </c>
      <c r="BJ693">
        <f t="shared" si="254"/>
        <v>10</v>
      </c>
      <c r="BK693">
        <f t="shared" si="254"/>
        <v>10</v>
      </c>
      <c r="BL693">
        <f t="shared" si="254"/>
        <v>10</v>
      </c>
      <c r="BM693">
        <f t="shared" si="254"/>
        <v>10</v>
      </c>
      <c r="BN693">
        <f t="shared" si="254"/>
        <v>10</v>
      </c>
      <c r="BO693">
        <f t="shared" si="254"/>
        <v>10</v>
      </c>
      <c r="BP693">
        <f t="shared" si="254"/>
        <v>10</v>
      </c>
      <c r="BQ693">
        <f t="shared" si="254"/>
        <v>10</v>
      </c>
      <c r="BR693" s="16"/>
    </row>
    <row r="694" spans="1:70">
      <c r="A694" s="317"/>
      <c r="B694" s="312" t="s">
        <v>20</v>
      </c>
      <c r="C694" s="313"/>
      <c r="D694" s="211">
        <f>+入力シート①!AD$2</f>
        <v>0</v>
      </c>
      <c r="E694" s="208"/>
      <c r="F694" s="209"/>
      <c r="G694" s="209"/>
      <c r="H694" s="209"/>
      <c r="I694" s="209"/>
      <c r="J694" s="209"/>
      <c r="K694" s="210"/>
      <c r="M694" s="16"/>
      <c r="N694" s="191">
        <v>0</v>
      </c>
      <c r="O694" s="191">
        <v>0</v>
      </c>
      <c r="P694" s="191">
        <v>0</v>
      </c>
      <c r="Q694" s="191">
        <v>0</v>
      </c>
      <c r="R694" s="191">
        <v>0</v>
      </c>
      <c r="S694" s="191">
        <v>0</v>
      </c>
      <c r="T694" s="191">
        <v>0</v>
      </c>
      <c r="U694" s="17">
        <v>0</v>
      </c>
      <c r="V694" s="17">
        <v>0</v>
      </c>
      <c r="W694" s="17"/>
      <c r="X694" s="17"/>
      <c r="AU694">
        <v>21</v>
      </c>
      <c r="AY694">
        <v>7</v>
      </c>
      <c r="BB694">
        <v>14</v>
      </c>
      <c r="BE694">
        <v>24</v>
      </c>
      <c r="BH694">
        <v>26</v>
      </c>
      <c r="BR694" s="16"/>
    </row>
    <row r="695" spans="1:70">
      <c r="A695" s="317"/>
      <c r="B695" s="312" t="s">
        <v>62</v>
      </c>
      <c r="C695" s="313"/>
      <c r="D695" s="198">
        <f>+入力シート①!AD$3</f>
        <v>64</v>
      </c>
      <c r="E695" s="208"/>
      <c r="F695" s="209"/>
      <c r="G695" s="209"/>
      <c r="H695" s="209"/>
      <c r="I695" s="209"/>
      <c r="J695" s="209"/>
      <c r="K695" s="210"/>
      <c r="M695" s="16"/>
      <c r="N695" s="17">
        <v>64</v>
      </c>
      <c r="O695" s="17">
        <v>64</v>
      </c>
      <c r="P695" s="17">
        <v>64</v>
      </c>
      <c r="Q695" s="17">
        <v>64</v>
      </c>
      <c r="R695" s="17">
        <v>64</v>
      </c>
      <c r="S695" s="17">
        <v>64</v>
      </c>
      <c r="T695" s="17">
        <v>64</v>
      </c>
      <c r="U695" s="17">
        <v>64</v>
      </c>
      <c r="V695" s="17">
        <v>64</v>
      </c>
      <c r="W695" s="17">
        <f>+$A$692</f>
        <v>64</v>
      </c>
      <c r="X695" s="17">
        <f>+$A$692</f>
        <v>64</v>
      </c>
      <c r="Y695" s="17">
        <f>+$A$692</f>
        <v>64</v>
      </c>
      <c r="Z695" s="17">
        <f t="shared" ref="Z695:BQ695" si="255">+$A$692</f>
        <v>64</v>
      </c>
      <c r="AA695" s="77">
        <f t="shared" si="255"/>
        <v>64</v>
      </c>
      <c r="AB695" s="77">
        <f t="shared" si="255"/>
        <v>64</v>
      </c>
      <c r="AC695">
        <f t="shared" si="255"/>
        <v>64</v>
      </c>
      <c r="AD695">
        <f t="shared" si="255"/>
        <v>64</v>
      </c>
      <c r="AE695">
        <f t="shared" si="255"/>
        <v>64</v>
      </c>
      <c r="AF695">
        <f t="shared" si="255"/>
        <v>64</v>
      </c>
      <c r="AG695">
        <f t="shared" si="255"/>
        <v>64</v>
      </c>
      <c r="AH695">
        <f t="shared" si="255"/>
        <v>64</v>
      </c>
      <c r="AI695">
        <f t="shared" si="255"/>
        <v>64</v>
      </c>
      <c r="AJ695">
        <f t="shared" si="255"/>
        <v>64</v>
      </c>
      <c r="AK695">
        <f t="shared" si="255"/>
        <v>64</v>
      </c>
      <c r="AL695">
        <f t="shared" si="255"/>
        <v>64</v>
      </c>
      <c r="AM695">
        <f t="shared" si="255"/>
        <v>64</v>
      </c>
      <c r="AN695">
        <f t="shared" si="255"/>
        <v>64</v>
      </c>
      <c r="AO695">
        <f t="shared" si="255"/>
        <v>64</v>
      </c>
      <c r="AP695">
        <f t="shared" si="255"/>
        <v>64</v>
      </c>
      <c r="AQ695">
        <f t="shared" si="255"/>
        <v>64</v>
      </c>
      <c r="AR695">
        <f t="shared" si="255"/>
        <v>64</v>
      </c>
      <c r="AS695">
        <f t="shared" si="255"/>
        <v>64</v>
      </c>
      <c r="AT695">
        <f t="shared" si="255"/>
        <v>64</v>
      </c>
      <c r="AU695">
        <f t="shared" si="255"/>
        <v>64</v>
      </c>
      <c r="AV695">
        <f t="shared" si="255"/>
        <v>64</v>
      </c>
      <c r="AW695">
        <f t="shared" si="255"/>
        <v>64</v>
      </c>
      <c r="AX695">
        <f t="shared" si="255"/>
        <v>64</v>
      </c>
      <c r="AY695">
        <f t="shared" si="255"/>
        <v>64</v>
      </c>
      <c r="AZ695">
        <f t="shared" si="255"/>
        <v>64</v>
      </c>
      <c r="BA695">
        <f t="shared" si="255"/>
        <v>64</v>
      </c>
      <c r="BB695">
        <f t="shared" si="255"/>
        <v>64</v>
      </c>
      <c r="BC695">
        <f t="shared" si="255"/>
        <v>64</v>
      </c>
      <c r="BD695">
        <f t="shared" si="255"/>
        <v>64</v>
      </c>
      <c r="BE695">
        <f t="shared" si="255"/>
        <v>64</v>
      </c>
      <c r="BF695">
        <f t="shared" si="255"/>
        <v>64</v>
      </c>
      <c r="BG695">
        <f t="shared" si="255"/>
        <v>64</v>
      </c>
      <c r="BH695">
        <f t="shared" si="255"/>
        <v>64</v>
      </c>
      <c r="BI695">
        <f t="shared" si="255"/>
        <v>64</v>
      </c>
      <c r="BJ695">
        <f t="shared" si="255"/>
        <v>64</v>
      </c>
      <c r="BK695">
        <f t="shared" si="255"/>
        <v>64</v>
      </c>
      <c r="BL695">
        <f t="shared" si="255"/>
        <v>64</v>
      </c>
      <c r="BM695">
        <f t="shared" si="255"/>
        <v>64</v>
      </c>
      <c r="BN695">
        <f t="shared" si="255"/>
        <v>64</v>
      </c>
      <c r="BO695">
        <f t="shared" si="255"/>
        <v>64</v>
      </c>
      <c r="BP695">
        <f t="shared" si="255"/>
        <v>64</v>
      </c>
      <c r="BQ695">
        <f t="shared" si="255"/>
        <v>64</v>
      </c>
      <c r="BR695" s="16"/>
    </row>
    <row r="696" spans="1:70" ht="16.5" thickBot="1">
      <c r="A696" s="317"/>
      <c r="B696" s="312" t="s">
        <v>21</v>
      </c>
      <c r="C696" s="313"/>
      <c r="D696" s="212">
        <f>+入力シート①!AD$4</f>
        <v>0</v>
      </c>
      <c r="E696" s="213"/>
      <c r="F696" s="214"/>
      <c r="G696" s="214"/>
      <c r="H696" s="214"/>
      <c r="I696" s="214"/>
      <c r="J696" s="214"/>
      <c r="K696" s="215"/>
      <c r="M696" s="16"/>
      <c r="N696" s="166">
        <v>0</v>
      </c>
      <c r="O696" s="166">
        <v>0</v>
      </c>
      <c r="P696" s="166">
        <v>0</v>
      </c>
      <c r="Q696" s="166">
        <v>0</v>
      </c>
      <c r="R696" s="166">
        <v>0</v>
      </c>
      <c r="S696" s="166">
        <v>0</v>
      </c>
      <c r="T696" s="166">
        <v>0</v>
      </c>
      <c r="U696" s="17">
        <v>0</v>
      </c>
      <c r="V696" s="17">
        <v>0</v>
      </c>
      <c r="W696" s="17"/>
      <c r="X696" s="17"/>
      <c r="BR696" s="16"/>
    </row>
    <row r="697" spans="1:70">
      <c r="A697" s="317"/>
      <c r="B697" s="314" t="s">
        <v>22</v>
      </c>
      <c r="C697" s="216">
        <v>0</v>
      </c>
      <c r="D697" s="198">
        <f>+入力シート①!AD$5</f>
        <v>0</v>
      </c>
      <c r="E697" s="198">
        <f>+COUNT($M697:$BR697)</f>
        <v>14</v>
      </c>
      <c r="F697" s="201">
        <f>+AVERAGE($M697:$BR697)</f>
        <v>8.7857142857142847</v>
      </c>
      <c r="G697" s="201">
        <f>+STDEV($M697:$BR697)</f>
        <v>12.31171156899973</v>
      </c>
      <c r="H697" s="201">
        <f>+MAX($M697:$BR697)</f>
        <v>26.3</v>
      </c>
      <c r="I697" s="201">
        <f>+MIN($M697:$BR697)</f>
        <v>0</v>
      </c>
      <c r="J697" s="201">
        <f>+D697-F697</f>
        <v>-8.7857142857142847</v>
      </c>
      <c r="K697" s="201">
        <f>+J697/G697</f>
        <v>-0.71360624690366137</v>
      </c>
      <c r="M697" s="16"/>
      <c r="N697" s="17">
        <v>0</v>
      </c>
      <c r="O697" s="17">
        <v>0</v>
      </c>
      <c r="P697" s="17">
        <v>0</v>
      </c>
      <c r="Q697" s="17">
        <v>0</v>
      </c>
      <c r="R697" s="17">
        <v>0</v>
      </c>
      <c r="S697" s="17">
        <v>0</v>
      </c>
      <c r="T697" s="17">
        <v>0</v>
      </c>
      <c r="U697" s="17">
        <v>0</v>
      </c>
      <c r="V697" s="17">
        <v>0</v>
      </c>
      <c r="W697" s="17"/>
      <c r="X697" s="17"/>
      <c r="AU697">
        <v>24.4</v>
      </c>
      <c r="AY697">
        <v>26.1</v>
      </c>
      <c r="BB697">
        <v>26.3</v>
      </c>
      <c r="BE697">
        <v>25.9</v>
      </c>
      <c r="BH697">
        <v>20.3</v>
      </c>
      <c r="BR697" s="16"/>
    </row>
    <row r="698" spans="1:70">
      <c r="A698" s="317"/>
      <c r="B698" s="314"/>
      <c r="C698" s="216">
        <v>10</v>
      </c>
      <c r="D698" s="198">
        <f>+入力シート①!AD$6</f>
        <v>0</v>
      </c>
      <c r="E698" s="198">
        <f t="shared" ref="E698:E712" si="256">+COUNT($M698:$BR698)</f>
        <v>14</v>
      </c>
      <c r="F698" s="201">
        <f t="shared" ref="F698:F712" si="257">+AVERAGE($M698:$BR698)</f>
        <v>8.6907142857142841</v>
      </c>
      <c r="G698" s="201">
        <f t="shared" ref="G698:G712" si="258">+STDEV($M698:$BR698)</f>
        <v>12.17787682914941</v>
      </c>
      <c r="H698" s="201">
        <f t="shared" ref="H698:H712" si="259">+MAX($M698:$BR698)</f>
        <v>26.2</v>
      </c>
      <c r="I698" s="201">
        <f t="shared" ref="I698:I712" si="260">+MIN($M698:$BR698)</f>
        <v>0</v>
      </c>
      <c r="J698" s="201">
        <f t="shared" ref="J698:J709" si="261">+D698-F698</f>
        <v>-8.6907142857142841</v>
      </c>
      <c r="K698" s="201">
        <f t="shared" ref="K698:K709" si="262">+J698/G698</f>
        <v>-0.71364774070566006</v>
      </c>
      <c r="M698" s="16"/>
      <c r="N698" s="17">
        <v>0</v>
      </c>
      <c r="O698" s="17">
        <v>0</v>
      </c>
      <c r="P698" s="17">
        <v>0</v>
      </c>
      <c r="Q698" s="17">
        <v>0</v>
      </c>
      <c r="R698" s="17">
        <v>0</v>
      </c>
      <c r="S698" s="17">
        <v>0</v>
      </c>
      <c r="T698" s="17">
        <v>0</v>
      </c>
      <c r="U698" s="17">
        <v>0</v>
      </c>
      <c r="V698" s="17">
        <v>0</v>
      </c>
      <c r="W698" s="17"/>
      <c r="X698" s="17"/>
      <c r="AU698">
        <v>23.76</v>
      </c>
      <c r="AY698">
        <v>26.2</v>
      </c>
      <c r="BB698">
        <v>25.95</v>
      </c>
      <c r="BE698">
        <v>25.52</v>
      </c>
      <c r="BH698">
        <v>20.239999999999998</v>
      </c>
      <c r="BR698" s="16"/>
    </row>
    <row r="699" spans="1:70">
      <c r="A699" s="317"/>
      <c r="B699" s="314"/>
      <c r="C699" s="216">
        <v>20</v>
      </c>
      <c r="D699" s="198">
        <f>+入力シート①!AD$7</f>
        <v>0</v>
      </c>
      <c r="E699" s="198">
        <f t="shared" si="256"/>
        <v>14</v>
      </c>
      <c r="F699" s="201">
        <f t="shared" si="257"/>
        <v>8.6842857142857159</v>
      </c>
      <c r="G699" s="201">
        <f t="shared" si="258"/>
        <v>12.169180311366475</v>
      </c>
      <c r="H699" s="201">
        <f t="shared" si="259"/>
        <v>26.2</v>
      </c>
      <c r="I699" s="201">
        <f t="shared" si="260"/>
        <v>0</v>
      </c>
      <c r="J699" s="201">
        <f t="shared" si="261"/>
        <v>-8.6842857142857159</v>
      </c>
      <c r="K699" s="201">
        <f t="shared" si="262"/>
        <v>-0.71362947150797529</v>
      </c>
      <c r="M699" s="16"/>
      <c r="N699" s="17">
        <v>0</v>
      </c>
      <c r="O699" s="17">
        <v>0</v>
      </c>
      <c r="P699" s="17">
        <v>0</v>
      </c>
      <c r="Q699" s="17">
        <v>0</v>
      </c>
      <c r="R699" s="17">
        <v>0</v>
      </c>
      <c r="S699" s="17">
        <v>0</v>
      </c>
      <c r="T699" s="17">
        <v>0</v>
      </c>
      <c r="U699" s="17">
        <v>0</v>
      </c>
      <c r="V699" s="17">
        <v>0</v>
      </c>
      <c r="W699" s="17"/>
      <c r="X699" s="17"/>
      <c r="AU699">
        <v>23.76</v>
      </c>
      <c r="AY699">
        <v>26.2</v>
      </c>
      <c r="BB699">
        <v>25.9</v>
      </c>
      <c r="BE699">
        <v>25.51</v>
      </c>
      <c r="BH699">
        <v>20.21</v>
      </c>
      <c r="BR699" s="16"/>
    </row>
    <row r="700" spans="1:70">
      <c r="A700" s="317"/>
      <c r="B700" s="314"/>
      <c r="C700" s="216">
        <v>30</v>
      </c>
      <c r="D700" s="198">
        <f>+入力シート①!AD$8</f>
        <v>0</v>
      </c>
      <c r="E700" s="198">
        <f t="shared" si="256"/>
        <v>14</v>
      </c>
      <c r="F700" s="201">
        <f t="shared" si="257"/>
        <v>8.6778571428571443</v>
      </c>
      <c r="G700" s="201">
        <f t="shared" si="258"/>
        <v>12.161055229120302</v>
      </c>
      <c r="H700" s="201">
        <f t="shared" si="259"/>
        <v>26.21</v>
      </c>
      <c r="I700" s="201">
        <f t="shared" si="260"/>
        <v>0</v>
      </c>
      <c r="J700" s="201">
        <f t="shared" si="261"/>
        <v>-8.6778571428571443</v>
      </c>
      <c r="K700" s="201">
        <f t="shared" si="262"/>
        <v>-0.71357764432132065</v>
      </c>
      <c r="M700" s="16"/>
      <c r="N700" s="17">
        <v>0</v>
      </c>
      <c r="O700" s="17">
        <v>0</v>
      </c>
      <c r="P700" s="17">
        <v>0</v>
      </c>
      <c r="Q700" s="17">
        <v>0</v>
      </c>
      <c r="R700" s="17">
        <v>0</v>
      </c>
      <c r="S700" s="17">
        <v>0</v>
      </c>
      <c r="T700" s="17">
        <v>0</v>
      </c>
      <c r="U700" s="17">
        <v>0</v>
      </c>
      <c r="V700" s="17">
        <v>0</v>
      </c>
      <c r="W700" s="17"/>
      <c r="X700" s="17"/>
      <c r="AU700">
        <v>23.72</v>
      </c>
      <c r="AY700">
        <v>26.21</v>
      </c>
      <c r="BB700">
        <v>25.88</v>
      </c>
      <c r="BE700">
        <v>25.5</v>
      </c>
      <c r="BH700">
        <v>20.18</v>
      </c>
      <c r="BR700" s="16"/>
    </row>
    <row r="701" spans="1:70">
      <c r="A701" s="317"/>
      <c r="B701" s="314"/>
      <c r="C701" s="216">
        <v>50</v>
      </c>
      <c r="D701" s="198">
        <f>+入力シート①!AD$9</f>
        <v>0</v>
      </c>
      <c r="E701" s="198">
        <f t="shared" si="256"/>
        <v>14</v>
      </c>
      <c r="F701" s="201">
        <f t="shared" si="257"/>
        <v>8.4121428571428574</v>
      </c>
      <c r="G701" s="201">
        <f t="shared" si="258"/>
        <v>11.914999066187658</v>
      </c>
      <c r="H701" s="201">
        <f t="shared" si="259"/>
        <v>26.26</v>
      </c>
      <c r="I701" s="201">
        <f t="shared" si="260"/>
        <v>0</v>
      </c>
      <c r="J701" s="201">
        <f t="shared" si="261"/>
        <v>-8.4121428571428574</v>
      </c>
      <c r="K701" s="201">
        <f t="shared" si="262"/>
        <v>-0.70601288429932041</v>
      </c>
      <c r="M701" s="16"/>
      <c r="N701" s="17">
        <v>0</v>
      </c>
      <c r="O701" s="17">
        <v>0</v>
      </c>
      <c r="P701" s="17">
        <v>0</v>
      </c>
      <c r="Q701" s="17">
        <v>0</v>
      </c>
      <c r="R701" s="17">
        <v>0</v>
      </c>
      <c r="S701" s="17">
        <v>0</v>
      </c>
      <c r="T701" s="17">
        <v>0</v>
      </c>
      <c r="U701" s="17">
        <v>0</v>
      </c>
      <c r="V701" s="17">
        <v>0</v>
      </c>
      <c r="W701" s="17"/>
      <c r="X701" s="17"/>
      <c r="AU701">
        <v>23.34</v>
      </c>
      <c r="AY701">
        <v>26.26</v>
      </c>
      <c r="BB701">
        <v>25.88</v>
      </c>
      <c r="BE701">
        <v>25.5</v>
      </c>
      <c r="BH701">
        <v>16.79</v>
      </c>
      <c r="BR701" s="16"/>
    </row>
    <row r="702" spans="1:70">
      <c r="A702" s="317"/>
      <c r="B702" s="314"/>
      <c r="C702" s="216">
        <v>75</v>
      </c>
      <c r="D702" s="198">
        <f>+入力シート①!AD$10</f>
        <v>0</v>
      </c>
      <c r="E702" s="198">
        <f t="shared" si="256"/>
        <v>14</v>
      </c>
      <c r="F702" s="201">
        <f t="shared" si="257"/>
        <v>8.0442857142857136</v>
      </c>
      <c r="G702" s="201">
        <f t="shared" si="258"/>
        <v>11.559810827761256</v>
      </c>
      <c r="H702" s="201">
        <f t="shared" si="259"/>
        <v>25.98</v>
      </c>
      <c r="I702" s="201">
        <f t="shared" si="260"/>
        <v>0</v>
      </c>
      <c r="J702" s="201">
        <f t="shared" si="261"/>
        <v>-8.0442857142857136</v>
      </c>
      <c r="K702" s="201">
        <f t="shared" si="262"/>
        <v>-0.69588385434189837</v>
      </c>
      <c r="M702" s="16"/>
      <c r="N702" s="17">
        <v>0</v>
      </c>
      <c r="O702" s="17">
        <v>0</v>
      </c>
      <c r="P702" s="17">
        <v>0</v>
      </c>
      <c r="Q702" s="17">
        <v>0</v>
      </c>
      <c r="R702" s="17">
        <v>0</v>
      </c>
      <c r="S702" s="17">
        <v>0</v>
      </c>
      <c r="T702" s="17">
        <v>0</v>
      </c>
      <c r="U702" s="17">
        <v>0</v>
      </c>
      <c r="V702" s="17">
        <v>0</v>
      </c>
      <c r="W702" s="17"/>
      <c r="X702" s="17"/>
      <c r="AU702">
        <v>21.75</v>
      </c>
      <c r="AY702">
        <v>25.98</v>
      </c>
      <c r="BB702">
        <v>25.9</v>
      </c>
      <c r="BE702">
        <v>25.16</v>
      </c>
      <c r="BH702">
        <v>13.83</v>
      </c>
      <c r="BR702" s="16"/>
    </row>
    <row r="703" spans="1:70">
      <c r="A703" s="317"/>
      <c r="B703" s="314"/>
      <c r="C703" s="216">
        <v>100</v>
      </c>
      <c r="D703" s="198">
        <f>+入力シート①!AD$11</f>
        <v>0</v>
      </c>
      <c r="E703" s="198">
        <f t="shared" si="256"/>
        <v>14</v>
      </c>
      <c r="F703" s="201">
        <f t="shared" si="257"/>
        <v>7.6578571428571438</v>
      </c>
      <c r="G703" s="201">
        <f t="shared" si="258"/>
        <v>11.079578010966793</v>
      </c>
      <c r="H703" s="201">
        <f t="shared" si="259"/>
        <v>25.9</v>
      </c>
      <c r="I703" s="201">
        <f t="shared" si="260"/>
        <v>0</v>
      </c>
      <c r="J703" s="201">
        <f t="shared" si="261"/>
        <v>-7.6578571428571438</v>
      </c>
      <c r="K703" s="201">
        <f t="shared" si="262"/>
        <v>-0.6911686650229133</v>
      </c>
      <c r="M703" s="16"/>
      <c r="N703" s="17">
        <v>0</v>
      </c>
      <c r="O703" s="17">
        <v>0</v>
      </c>
      <c r="P703" s="17">
        <v>0</v>
      </c>
      <c r="Q703" s="17">
        <v>0</v>
      </c>
      <c r="R703" s="17">
        <v>0</v>
      </c>
      <c r="S703" s="17">
        <v>0</v>
      </c>
      <c r="T703" s="17">
        <v>0</v>
      </c>
      <c r="U703" s="17">
        <v>0</v>
      </c>
      <c r="V703" s="17">
        <v>0</v>
      </c>
      <c r="W703" s="17"/>
      <c r="X703" s="17"/>
      <c r="AU703">
        <v>20.34</v>
      </c>
      <c r="AY703">
        <v>25.07</v>
      </c>
      <c r="BB703">
        <v>25.9</v>
      </c>
      <c r="BE703">
        <v>23.4</v>
      </c>
      <c r="BH703">
        <v>12.5</v>
      </c>
      <c r="BR703" s="16"/>
    </row>
    <row r="704" spans="1:70">
      <c r="A704" s="317"/>
      <c r="B704" s="314"/>
      <c r="C704" s="216">
        <v>150</v>
      </c>
      <c r="D704" s="198">
        <f>+入力シート①!AD$12</f>
        <v>0</v>
      </c>
      <c r="E704" s="198">
        <f t="shared" si="256"/>
        <v>14</v>
      </c>
      <c r="F704" s="201">
        <f t="shared" si="257"/>
        <v>6.6935714285714285</v>
      </c>
      <c r="G704" s="201">
        <f t="shared" si="258"/>
        <v>9.7752171781050929</v>
      </c>
      <c r="H704" s="201">
        <f t="shared" si="259"/>
        <v>24.1</v>
      </c>
      <c r="I704" s="201">
        <f t="shared" si="260"/>
        <v>0</v>
      </c>
      <c r="J704" s="201">
        <f t="shared" si="261"/>
        <v>-6.6935714285714285</v>
      </c>
      <c r="K704" s="201">
        <f t="shared" si="262"/>
        <v>-0.68474912696200219</v>
      </c>
      <c r="M704" s="16"/>
      <c r="N704" s="17">
        <v>0</v>
      </c>
      <c r="O704" s="17">
        <v>0</v>
      </c>
      <c r="P704" s="17">
        <v>0</v>
      </c>
      <c r="Q704" s="17">
        <v>0</v>
      </c>
      <c r="R704" s="17">
        <v>0</v>
      </c>
      <c r="S704" s="17">
        <v>0</v>
      </c>
      <c r="T704" s="17">
        <v>0</v>
      </c>
      <c r="U704" s="17">
        <v>0</v>
      </c>
      <c r="V704" s="17">
        <v>0</v>
      </c>
      <c r="W704" s="17"/>
      <c r="X704" s="17"/>
      <c r="AU704">
        <v>16.48</v>
      </c>
      <c r="AY704">
        <v>21.77</v>
      </c>
      <c r="BB704">
        <v>24.1</v>
      </c>
      <c r="BE704">
        <v>20.75</v>
      </c>
      <c r="BH704">
        <v>10.61</v>
      </c>
      <c r="BR704" s="16"/>
    </row>
    <row r="705" spans="1:70">
      <c r="A705" s="317"/>
      <c r="B705" s="314"/>
      <c r="C705" s="216">
        <v>200</v>
      </c>
      <c r="D705" s="198">
        <f>+入力シート①!AD$13</f>
        <v>0</v>
      </c>
      <c r="E705" s="198">
        <f t="shared" si="256"/>
        <v>14</v>
      </c>
      <c r="F705" s="201">
        <f t="shared" si="257"/>
        <v>5.5357142857142856</v>
      </c>
      <c r="G705" s="201">
        <f t="shared" si="258"/>
        <v>8.1397445757371134</v>
      </c>
      <c r="H705" s="201">
        <f t="shared" si="259"/>
        <v>20.18</v>
      </c>
      <c r="I705" s="201">
        <f t="shared" si="260"/>
        <v>0</v>
      </c>
      <c r="J705" s="201">
        <f t="shared" si="261"/>
        <v>-5.5357142857142856</v>
      </c>
      <c r="K705" s="201">
        <f t="shared" si="262"/>
        <v>-0.68008452036874711</v>
      </c>
      <c r="M705" s="16"/>
      <c r="N705" s="17">
        <v>0</v>
      </c>
      <c r="O705" s="17">
        <v>0</v>
      </c>
      <c r="P705" s="17">
        <v>0</v>
      </c>
      <c r="Q705" s="17">
        <v>0</v>
      </c>
      <c r="R705" s="17">
        <v>0</v>
      </c>
      <c r="S705" s="17">
        <v>0</v>
      </c>
      <c r="T705" s="17">
        <v>0</v>
      </c>
      <c r="U705" s="17">
        <v>0</v>
      </c>
      <c r="V705" s="17">
        <v>0</v>
      </c>
      <c r="W705" s="17"/>
      <c r="X705" s="17"/>
      <c r="AU705">
        <v>13.14</v>
      </c>
      <c r="AY705">
        <v>16.010000000000002</v>
      </c>
      <c r="BB705">
        <v>20.18</v>
      </c>
      <c r="BE705">
        <v>19.440000000000001</v>
      </c>
      <c r="BH705">
        <v>8.73</v>
      </c>
      <c r="BR705" s="16"/>
    </row>
    <row r="706" spans="1:70">
      <c r="A706" s="317"/>
      <c r="B706" s="314"/>
      <c r="C706" s="216">
        <v>300</v>
      </c>
      <c r="D706" s="198">
        <f>+入力シート①!AD$14</f>
        <v>0</v>
      </c>
      <c r="E706" s="198">
        <f t="shared" si="256"/>
        <v>9</v>
      </c>
      <c r="F706" s="201">
        <f t="shared" si="257"/>
        <v>0</v>
      </c>
      <c r="G706" s="201">
        <f t="shared" si="258"/>
        <v>0</v>
      </c>
      <c r="H706" s="201">
        <f t="shared" si="259"/>
        <v>0</v>
      </c>
      <c r="I706" s="201">
        <f t="shared" si="260"/>
        <v>0</v>
      </c>
      <c r="J706" s="201">
        <f t="shared" si="261"/>
        <v>0</v>
      </c>
      <c r="K706" s="201" t="e">
        <f t="shared" si="262"/>
        <v>#DIV/0!</v>
      </c>
      <c r="M706" s="16"/>
      <c r="N706" s="17">
        <v>0</v>
      </c>
      <c r="O706" s="17">
        <v>0</v>
      </c>
      <c r="P706" s="17">
        <v>0</v>
      </c>
      <c r="Q706" s="17">
        <v>0</v>
      </c>
      <c r="R706" s="17">
        <v>0</v>
      </c>
      <c r="S706" s="17">
        <v>0</v>
      </c>
      <c r="T706" s="17">
        <v>0</v>
      </c>
      <c r="U706" s="17">
        <v>0</v>
      </c>
      <c r="V706" s="17">
        <v>0</v>
      </c>
      <c r="W706" s="17"/>
      <c r="X706" s="17"/>
      <c r="BR706" s="16"/>
    </row>
    <row r="707" spans="1:70">
      <c r="A707" s="317"/>
      <c r="B707" s="314"/>
      <c r="C707" s="216">
        <v>400</v>
      </c>
      <c r="D707" s="198">
        <f>+入力シート①!AD$15</f>
        <v>0</v>
      </c>
      <c r="E707" s="198">
        <f t="shared" si="256"/>
        <v>9</v>
      </c>
      <c r="F707" s="201">
        <f t="shared" si="257"/>
        <v>0</v>
      </c>
      <c r="G707" s="201">
        <f t="shared" si="258"/>
        <v>0</v>
      </c>
      <c r="H707" s="201">
        <f t="shared" si="259"/>
        <v>0</v>
      </c>
      <c r="I707" s="201">
        <f t="shared" si="260"/>
        <v>0</v>
      </c>
      <c r="J707" s="201">
        <f t="shared" si="261"/>
        <v>0</v>
      </c>
      <c r="K707" s="201" t="e">
        <f t="shared" si="262"/>
        <v>#DIV/0!</v>
      </c>
      <c r="M707" s="16"/>
      <c r="N707" s="17">
        <v>0</v>
      </c>
      <c r="O707" s="17">
        <v>0</v>
      </c>
      <c r="P707" s="17">
        <v>0</v>
      </c>
      <c r="Q707" s="17">
        <v>0</v>
      </c>
      <c r="R707" s="17">
        <v>0</v>
      </c>
      <c r="S707" s="17">
        <v>0</v>
      </c>
      <c r="T707" s="17">
        <v>0</v>
      </c>
      <c r="U707" s="17">
        <v>0</v>
      </c>
      <c r="V707" s="17">
        <v>0</v>
      </c>
      <c r="W707" s="17"/>
      <c r="X707" s="17"/>
      <c r="BR707" s="16"/>
    </row>
    <row r="708" spans="1:70">
      <c r="A708" s="317"/>
      <c r="B708" s="314"/>
      <c r="C708" s="216">
        <v>500</v>
      </c>
      <c r="D708" s="198">
        <f>+入力シート①!AD$16</f>
        <v>0</v>
      </c>
      <c r="E708" s="198">
        <f t="shared" si="256"/>
        <v>9</v>
      </c>
      <c r="F708" s="201">
        <f t="shared" si="257"/>
        <v>0</v>
      </c>
      <c r="G708" s="201">
        <f t="shared" si="258"/>
        <v>0</v>
      </c>
      <c r="H708" s="201">
        <f t="shared" si="259"/>
        <v>0</v>
      </c>
      <c r="I708" s="201">
        <f t="shared" si="260"/>
        <v>0</v>
      </c>
      <c r="J708" s="201">
        <f t="shared" si="261"/>
        <v>0</v>
      </c>
      <c r="K708" s="201" t="e">
        <f t="shared" si="262"/>
        <v>#DIV/0!</v>
      </c>
      <c r="M708" s="16"/>
      <c r="N708" s="17">
        <v>0</v>
      </c>
      <c r="O708" s="17">
        <v>0</v>
      </c>
      <c r="P708" s="17">
        <v>0</v>
      </c>
      <c r="Q708" s="17">
        <v>0</v>
      </c>
      <c r="R708" s="17">
        <v>0</v>
      </c>
      <c r="S708" s="17">
        <v>0</v>
      </c>
      <c r="T708" s="17">
        <v>0</v>
      </c>
      <c r="U708" s="17">
        <v>0</v>
      </c>
      <c r="V708" s="17">
        <v>0</v>
      </c>
      <c r="W708" s="17"/>
      <c r="X708" s="17"/>
      <c r="BR708" s="16"/>
    </row>
    <row r="709" spans="1:70">
      <c r="A709" s="317"/>
      <c r="B709" s="314"/>
      <c r="C709" s="216">
        <v>600</v>
      </c>
      <c r="D709" s="198">
        <f>+入力シート①!AD$17</f>
        <v>0</v>
      </c>
      <c r="E709" s="198">
        <f t="shared" si="256"/>
        <v>9</v>
      </c>
      <c r="F709" s="201">
        <f t="shared" si="257"/>
        <v>0</v>
      </c>
      <c r="G709" s="201">
        <f t="shared" si="258"/>
        <v>0</v>
      </c>
      <c r="H709" s="201">
        <f t="shared" si="259"/>
        <v>0</v>
      </c>
      <c r="I709" s="201">
        <f t="shared" si="260"/>
        <v>0</v>
      </c>
      <c r="J709" s="201">
        <f t="shared" si="261"/>
        <v>0</v>
      </c>
      <c r="K709" s="201" t="e">
        <f t="shared" si="262"/>
        <v>#DIV/0!</v>
      </c>
      <c r="M709" s="16"/>
      <c r="N709" s="17">
        <v>0</v>
      </c>
      <c r="O709" s="17">
        <v>0</v>
      </c>
      <c r="P709" s="17">
        <v>0</v>
      </c>
      <c r="Q709" s="17">
        <v>0</v>
      </c>
      <c r="R709" s="17">
        <v>0</v>
      </c>
      <c r="S709" s="17">
        <v>0</v>
      </c>
      <c r="T709" s="17">
        <v>0</v>
      </c>
      <c r="U709" s="17">
        <v>0</v>
      </c>
      <c r="V709" s="17">
        <v>0</v>
      </c>
      <c r="W709" s="17"/>
      <c r="X709" s="17"/>
      <c r="BR709" s="16"/>
    </row>
    <row r="710" spans="1:70">
      <c r="A710" s="317"/>
      <c r="B710" s="217"/>
      <c r="C710" s="217"/>
      <c r="D710" s="218"/>
      <c r="E710" s="218"/>
      <c r="F710" s="219"/>
      <c r="G710" s="219"/>
      <c r="H710" s="219"/>
      <c r="I710" s="219"/>
      <c r="J710" s="219"/>
      <c r="K710" s="219"/>
      <c r="L710" s="18"/>
      <c r="M710" s="16"/>
      <c r="V710" s="17"/>
      <c r="W710" s="17"/>
      <c r="X710" s="17"/>
      <c r="AC710" s="18"/>
      <c r="AD710" s="18"/>
      <c r="AE710" s="18"/>
      <c r="AF710" s="18"/>
      <c r="AG710" s="18"/>
      <c r="AH710" s="18"/>
      <c r="AI710" s="18"/>
      <c r="AJ710" s="18"/>
      <c r="AK710" s="18"/>
      <c r="AL710" s="18"/>
      <c r="AM710" s="18"/>
      <c r="AN710" s="18"/>
      <c r="AO710" s="18"/>
      <c r="AP710" s="18"/>
      <c r="AQ710" s="18"/>
      <c r="AR710" s="18"/>
      <c r="AS710" s="18"/>
      <c r="AT710" s="18"/>
      <c r="AU710" s="18"/>
      <c r="AV710" s="18"/>
      <c r="AW710" s="18"/>
      <c r="AX710" s="18"/>
      <c r="AY710" s="18"/>
      <c r="AZ710" s="18"/>
      <c r="BA710" s="18"/>
      <c r="BB710" s="18"/>
      <c r="BC710" s="18"/>
      <c r="BD710" s="18"/>
      <c r="BE710" s="18"/>
      <c r="BF710" s="18"/>
      <c r="BG710" s="18"/>
      <c r="BH710" s="18"/>
      <c r="BI710" s="18"/>
      <c r="BJ710" s="18"/>
      <c r="BK710" s="18"/>
      <c r="BL710" s="18"/>
      <c r="BM710" s="18"/>
      <c r="BN710" s="18"/>
      <c r="BO710" s="18"/>
      <c r="BP710" s="18"/>
      <c r="BQ710" s="18"/>
      <c r="BR710" s="16"/>
    </row>
    <row r="711" spans="1:70">
      <c r="A711" s="317"/>
      <c r="B711" s="315" t="s">
        <v>25</v>
      </c>
      <c r="C711" s="220" t="s">
        <v>23</v>
      </c>
      <c r="D711" s="198">
        <f>+入力シート①!AD$19</f>
        <v>0</v>
      </c>
      <c r="E711" s="198">
        <f t="shared" si="256"/>
        <v>14</v>
      </c>
      <c r="F711" s="201">
        <f t="shared" si="257"/>
        <v>39.142857142857146</v>
      </c>
      <c r="G711" s="201">
        <f t="shared" si="258"/>
        <v>59.506763859707121</v>
      </c>
      <c r="H711" s="201">
        <f t="shared" si="259"/>
        <v>161</v>
      </c>
      <c r="I711" s="201">
        <f t="shared" si="260"/>
        <v>0</v>
      </c>
      <c r="J711" s="201">
        <f>+D711-F711</f>
        <v>-39.142857142857146</v>
      </c>
      <c r="K711" s="201">
        <f>+J711/G711</f>
        <v>-0.65778836898508164</v>
      </c>
      <c r="M711" s="16"/>
      <c r="N711" s="17">
        <v>0</v>
      </c>
      <c r="O711" s="17">
        <v>0</v>
      </c>
      <c r="P711" s="17">
        <v>0</v>
      </c>
      <c r="Q711" s="17">
        <v>0</v>
      </c>
      <c r="R711" s="17">
        <v>0</v>
      </c>
      <c r="S711" s="17">
        <v>0</v>
      </c>
      <c r="T711" s="17">
        <v>0</v>
      </c>
      <c r="U711" s="17">
        <v>0</v>
      </c>
      <c r="V711" s="17">
        <v>0</v>
      </c>
      <c r="W711" s="17"/>
      <c r="X711" s="17"/>
      <c r="AU711">
        <v>73</v>
      </c>
      <c r="AY711">
        <v>83</v>
      </c>
      <c r="BB711">
        <v>152</v>
      </c>
      <c r="BE711">
        <v>161</v>
      </c>
      <c r="BH711">
        <v>79</v>
      </c>
      <c r="BR711" s="16"/>
    </row>
    <row r="712" spans="1:70">
      <c r="A712" s="317"/>
      <c r="B712" s="316"/>
      <c r="C712" s="221" t="s">
        <v>24</v>
      </c>
      <c r="D712" s="198">
        <f>+入力シート①!AD$20</f>
        <v>0</v>
      </c>
      <c r="E712" s="198">
        <f t="shared" si="256"/>
        <v>14</v>
      </c>
      <c r="F712" s="201">
        <f t="shared" si="257"/>
        <v>0.35714285714285715</v>
      </c>
      <c r="G712" s="201">
        <f t="shared" si="258"/>
        <v>0.58797473220733365</v>
      </c>
      <c r="H712" s="201">
        <f t="shared" si="259"/>
        <v>1.6</v>
      </c>
      <c r="I712" s="201">
        <f t="shared" si="260"/>
        <v>0</v>
      </c>
      <c r="J712" s="201">
        <f>+D712-F712</f>
        <v>-0.35714285714285715</v>
      </c>
      <c r="K712" s="201">
        <f>+J712/G712</f>
        <v>-0.60741191343732814</v>
      </c>
      <c r="M712" s="16"/>
      <c r="N712" s="17">
        <v>0</v>
      </c>
      <c r="O712" s="17">
        <v>0</v>
      </c>
      <c r="P712" s="17">
        <v>0</v>
      </c>
      <c r="Q712" s="17">
        <v>0</v>
      </c>
      <c r="R712" s="17">
        <v>0</v>
      </c>
      <c r="S712" s="17">
        <v>0</v>
      </c>
      <c r="T712" s="17">
        <v>0</v>
      </c>
      <c r="U712" s="17">
        <v>0</v>
      </c>
      <c r="V712" s="17">
        <v>0</v>
      </c>
      <c r="W712" s="17"/>
      <c r="X712" s="17"/>
      <c r="AU712">
        <v>1.2</v>
      </c>
      <c r="AY712">
        <v>1.6</v>
      </c>
      <c r="BB712">
        <v>1.4</v>
      </c>
      <c r="BE712">
        <v>0.4</v>
      </c>
      <c r="BH712">
        <v>0.4</v>
      </c>
      <c r="BR712" s="16"/>
    </row>
    <row r="713" spans="1:70" ht="0.95" customHeight="1">
      <c r="M713" s="16"/>
      <c r="V713" s="17"/>
      <c r="W713" s="17"/>
      <c r="X713" s="17"/>
      <c r="BR713" s="16"/>
    </row>
    <row r="714" spans="1:70" ht="0.95" customHeight="1">
      <c r="M714" s="16"/>
      <c r="V714" s="17"/>
      <c r="W714" s="17"/>
      <c r="X714" s="17"/>
      <c r="BR714" s="16"/>
    </row>
    <row r="715" spans="1:70" ht="0.95" customHeight="1">
      <c r="M715" s="16"/>
      <c r="V715" s="17"/>
      <c r="W715" s="17"/>
      <c r="X715" s="17"/>
      <c r="BR715" s="16"/>
    </row>
    <row r="716" spans="1:70" ht="0.95" customHeight="1">
      <c r="M716" s="16"/>
      <c r="V716" s="17"/>
      <c r="W716" s="17"/>
      <c r="X716" s="17"/>
      <c r="BR716" s="16"/>
    </row>
    <row r="717" spans="1:70" ht="0.95" customHeight="1">
      <c r="M717" s="16"/>
      <c r="V717" s="17"/>
      <c r="W717" s="17"/>
      <c r="X717" s="17"/>
      <c r="BR717" s="16"/>
    </row>
    <row r="718" spans="1:70" ht="0.95" customHeight="1">
      <c r="M718" s="16"/>
      <c r="V718" s="17"/>
      <c r="W718" s="17"/>
      <c r="X718" s="17"/>
      <c r="BR718" s="16"/>
    </row>
    <row r="719" spans="1:70" ht="0.95" customHeight="1">
      <c r="M719" s="16"/>
      <c r="V719" s="17"/>
      <c r="W719" s="17"/>
      <c r="X719" s="17"/>
      <c r="BR719" s="16"/>
    </row>
    <row r="720" spans="1:70" ht="0.95" customHeight="1">
      <c r="M720" s="16"/>
      <c r="V720" s="17"/>
      <c r="W720" s="17"/>
      <c r="X720" s="17"/>
      <c r="BR720" s="16"/>
    </row>
    <row r="721" spans="1:70" ht="16.5" thickBot="1">
      <c r="D721" s="199" t="s">
        <v>26</v>
      </c>
      <c r="E721" s="199" t="s">
        <v>3</v>
      </c>
      <c r="F721" s="200" t="s">
        <v>4</v>
      </c>
      <c r="G721" s="200" t="s">
        <v>8</v>
      </c>
      <c r="H721" s="200" t="s">
        <v>5</v>
      </c>
      <c r="I721" s="200" t="s">
        <v>6</v>
      </c>
      <c r="J721" s="200" t="s">
        <v>7</v>
      </c>
      <c r="K721" s="201" t="s">
        <v>61</v>
      </c>
      <c r="M721" s="16"/>
      <c r="N721" s="17" t="s">
        <v>26</v>
      </c>
      <c r="O721" s="17" t="s">
        <v>26</v>
      </c>
      <c r="P721" s="17" t="s">
        <v>26</v>
      </c>
      <c r="Q721" s="17" t="s">
        <v>26</v>
      </c>
      <c r="R721" s="17" t="s">
        <v>26</v>
      </c>
      <c r="S721" s="17" t="s">
        <v>111</v>
      </c>
      <c r="T721" s="17" t="s">
        <v>111</v>
      </c>
      <c r="U721" s="17" t="s">
        <v>26</v>
      </c>
      <c r="V721" s="170" t="s">
        <v>111</v>
      </c>
      <c r="W721" s="170"/>
      <c r="X721" s="170"/>
      <c r="Y721" s="170"/>
      <c r="Z721" s="170"/>
      <c r="AA721" s="78"/>
      <c r="AB721" s="78"/>
      <c r="AC721" s="1"/>
      <c r="AD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6"/>
    </row>
    <row r="722" spans="1:70">
      <c r="A722" s="317"/>
      <c r="B722" s="312" t="s">
        <v>18</v>
      </c>
      <c r="C722" s="313"/>
      <c r="D722" s="203">
        <f>+入力シート①!AE$2</f>
        <v>0</v>
      </c>
      <c r="E722" s="204"/>
      <c r="F722" s="205"/>
      <c r="G722" s="205"/>
      <c r="H722" s="205"/>
      <c r="I722" s="205"/>
      <c r="J722" s="205"/>
      <c r="K722" s="206"/>
      <c r="M722" s="16"/>
      <c r="N722" s="189">
        <v>0</v>
      </c>
      <c r="O722" s="189">
        <v>0</v>
      </c>
      <c r="P722" s="189">
        <v>0</v>
      </c>
      <c r="Q722" s="189">
        <v>0</v>
      </c>
      <c r="R722" s="189">
        <v>0</v>
      </c>
      <c r="S722" s="189">
        <v>0</v>
      </c>
      <c r="T722" s="189">
        <v>0</v>
      </c>
      <c r="U722" s="17">
        <v>0</v>
      </c>
      <c r="V722" s="189">
        <v>40455</v>
      </c>
      <c r="W722" s="17">
        <f t="shared" ref="W722:BE722" si="263">+W$1</f>
        <v>2009</v>
      </c>
      <c r="X722" s="17">
        <f t="shared" si="263"/>
        <v>2008</v>
      </c>
      <c r="Y722" s="17">
        <f t="shared" si="263"/>
        <v>2007</v>
      </c>
      <c r="Z722" s="17">
        <f t="shared" si="263"/>
        <v>2006</v>
      </c>
      <c r="AA722" s="77">
        <f t="shared" si="263"/>
        <v>2005</v>
      </c>
      <c r="AB722" s="77">
        <f t="shared" si="263"/>
        <v>2004</v>
      </c>
      <c r="AC722">
        <f t="shared" si="263"/>
        <v>2003</v>
      </c>
      <c r="AD722">
        <f t="shared" si="263"/>
        <v>2002</v>
      </c>
      <c r="AE722">
        <f t="shared" si="263"/>
        <v>2001</v>
      </c>
      <c r="AF722">
        <f t="shared" si="263"/>
        <v>2000</v>
      </c>
      <c r="AG722">
        <f t="shared" si="263"/>
        <v>1999</v>
      </c>
      <c r="AH722">
        <f t="shared" si="263"/>
        <v>1998</v>
      </c>
      <c r="AI722">
        <f t="shared" si="263"/>
        <v>1997</v>
      </c>
      <c r="AJ722">
        <f t="shared" si="263"/>
        <v>1996</v>
      </c>
      <c r="AK722">
        <f t="shared" si="263"/>
        <v>1995</v>
      </c>
      <c r="AL722">
        <f t="shared" si="263"/>
        <v>1994</v>
      </c>
      <c r="AM722">
        <f t="shared" si="263"/>
        <v>1993</v>
      </c>
      <c r="AN722">
        <f t="shared" si="263"/>
        <v>1992</v>
      </c>
      <c r="AO722">
        <f t="shared" si="263"/>
        <v>1991</v>
      </c>
      <c r="AP722">
        <f t="shared" si="263"/>
        <v>1990</v>
      </c>
      <c r="AQ722">
        <f t="shared" si="263"/>
        <v>1990</v>
      </c>
      <c r="AR722">
        <f t="shared" si="263"/>
        <v>1990</v>
      </c>
      <c r="AS722">
        <f t="shared" si="263"/>
        <v>1989</v>
      </c>
      <c r="AT722">
        <f t="shared" si="263"/>
        <v>1988</v>
      </c>
      <c r="AU722">
        <f t="shared" si="263"/>
        <v>1988</v>
      </c>
      <c r="AV722">
        <f t="shared" si="263"/>
        <v>1988</v>
      </c>
      <c r="AW722">
        <f t="shared" si="263"/>
        <v>1987</v>
      </c>
      <c r="AX722">
        <f t="shared" si="263"/>
        <v>1987</v>
      </c>
      <c r="AY722">
        <f t="shared" si="263"/>
        <v>1987</v>
      </c>
      <c r="AZ722">
        <f t="shared" si="263"/>
        <v>1986</v>
      </c>
      <c r="BA722">
        <f t="shared" si="263"/>
        <v>1986</v>
      </c>
      <c r="BB722">
        <f t="shared" si="263"/>
        <v>1986</v>
      </c>
      <c r="BC722">
        <f t="shared" si="263"/>
        <v>1985</v>
      </c>
      <c r="BD722">
        <f t="shared" si="263"/>
        <v>1985</v>
      </c>
      <c r="BE722">
        <f t="shared" si="263"/>
        <v>1985</v>
      </c>
      <c r="BF722">
        <f t="shared" ref="BF722:BQ722" si="264">+BF$1</f>
        <v>1984</v>
      </c>
      <c r="BG722">
        <f t="shared" si="264"/>
        <v>1984</v>
      </c>
      <c r="BH722">
        <f t="shared" si="264"/>
        <v>1984</v>
      </c>
      <c r="BI722">
        <f t="shared" si="264"/>
        <v>1983</v>
      </c>
      <c r="BJ722">
        <f t="shared" si="264"/>
        <v>1983</v>
      </c>
      <c r="BK722">
        <f t="shared" si="264"/>
        <v>1983</v>
      </c>
      <c r="BL722">
        <f t="shared" si="264"/>
        <v>1983</v>
      </c>
      <c r="BM722">
        <f t="shared" si="264"/>
        <v>1982</v>
      </c>
      <c r="BN722">
        <f t="shared" si="264"/>
        <v>1981</v>
      </c>
      <c r="BO722">
        <f t="shared" si="264"/>
        <v>1981</v>
      </c>
      <c r="BP722">
        <f t="shared" si="264"/>
        <v>1981</v>
      </c>
      <c r="BQ722">
        <f t="shared" si="264"/>
        <v>1980</v>
      </c>
      <c r="BR722" s="16"/>
    </row>
    <row r="723" spans="1:70">
      <c r="A723" s="317"/>
      <c r="B723" s="312" t="s">
        <v>19</v>
      </c>
      <c r="C723" s="313"/>
      <c r="D723" s="207">
        <f>+入力シート①!AE$2</f>
        <v>0</v>
      </c>
      <c r="E723" s="208"/>
      <c r="F723" s="209"/>
      <c r="G723" s="209"/>
      <c r="H723" s="209"/>
      <c r="I723" s="209"/>
      <c r="J723" s="209"/>
      <c r="K723" s="210"/>
      <c r="M723" s="16"/>
      <c r="N723" s="190">
        <v>0</v>
      </c>
      <c r="O723" s="190">
        <v>0</v>
      </c>
      <c r="P723" s="190">
        <v>0</v>
      </c>
      <c r="Q723" s="190">
        <v>0</v>
      </c>
      <c r="R723" s="190">
        <v>0</v>
      </c>
      <c r="S723" s="190">
        <v>0</v>
      </c>
      <c r="T723" s="190">
        <v>0</v>
      </c>
      <c r="U723" s="17">
        <v>0</v>
      </c>
      <c r="V723" s="190">
        <v>40455</v>
      </c>
      <c r="W723" s="17">
        <f>+W$3</f>
        <v>10</v>
      </c>
      <c r="X723" s="17">
        <f>+X$3</f>
        <v>10</v>
      </c>
      <c r="Y723" s="17">
        <f>+Y$3</f>
        <v>10</v>
      </c>
      <c r="Z723" s="17">
        <f t="shared" ref="Z723:BQ723" si="265">+Z$3</f>
        <v>10</v>
      </c>
      <c r="AA723" s="77">
        <f t="shared" si="265"/>
        <v>10</v>
      </c>
      <c r="AB723" s="77">
        <f t="shared" si="265"/>
        <v>10</v>
      </c>
      <c r="AC723">
        <f t="shared" si="265"/>
        <v>10</v>
      </c>
      <c r="AD723">
        <f t="shared" si="265"/>
        <v>10</v>
      </c>
      <c r="AE723">
        <f t="shared" si="265"/>
        <v>10</v>
      </c>
      <c r="AF723">
        <f t="shared" si="265"/>
        <v>10</v>
      </c>
      <c r="AG723">
        <f t="shared" si="265"/>
        <v>10</v>
      </c>
      <c r="AH723">
        <f t="shared" si="265"/>
        <v>10</v>
      </c>
      <c r="AI723">
        <f t="shared" si="265"/>
        <v>10</v>
      </c>
      <c r="AJ723">
        <f t="shared" si="265"/>
        <v>10</v>
      </c>
      <c r="AK723">
        <f t="shared" si="265"/>
        <v>10</v>
      </c>
      <c r="AL723">
        <f t="shared" si="265"/>
        <v>10</v>
      </c>
      <c r="AM723">
        <f t="shared" si="265"/>
        <v>10</v>
      </c>
      <c r="AN723">
        <f t="shared" si="265"/>
        <v>10</v>
      </c>
      <c r="AO723">
        <f t="shared" si="265"/>
        <v>10</v>
      </c>
      <c r="AP723">
        <f t="shared" si="265"/>
        <v>10</v>
      </c>
      <c r="AQ723">
        <f t="shared" si="265"/>
        <v>10</v>
      </c>
      <c r="AR723">
        <f t="shared" si="265"/>
        <v>10</v>
      </c>
      <c r="AS723">
        <f t="shared" si="265"/>
        <v>10</v>
      </c>
      <c r="AT723">
        <f t="shared" si="265"/>
        <v>10</v>
      </c>
      <c r="AU723">
        <f t="shared" si="265"/>
        <v>10</v>
      </c>
      <c r="AV723">
        <f t="shared" si="265"/>
        <v>10</v>
      </c>
      <c r="AW723">
        <f t="shared" si="265"/>
        <v>10</v>
      </c>
      <c r="AX723">
        <f t="shared" si="265"/>
        <v>10</v>
      </c>
      <c r="AY723">
        <f t="shared" si="265"/>
        <v>10</v>
      </c>
      <c r="AZ723">
        <f t="shared" si="265"/>
        <v>10</v>
      </c>
      <c r="BA723">
        <f t="shared" si="265"/>
        <v>10</v>
      </c>
      <c r="BB723">
        <f t="shared" si="265"/>
        <v>10</v>
      </c>
      <c r="BC723">
        <f t="shared" si="265"/>
        <v>10</v>
      </c>
      <c r="BD723">
        <f t="shared" si="265"/>
        <v>10</v>
      </c>
      <c r="BE723">
        <f t="shared" si="265"/>
        <v>10</v>
      </c>
      <c r="BF723">
        <f t="shared" si="265"/>
        <v>10</v>
      </c>
      <c r="BG723">
        <f t="shared" si="265"/>
        <v>10</v>
      </c>
      <c r="BH723">
        <f t="shared" si="265"/>
        <v>10</v>
      </c>
      <c r="BI723">
        <f t="shared" si="265"/>
        <v>10</v>
      </c>
      <c r="BJ723">
        <f t="shared" si="265"/>
        <v>10</v>
      </c>
      <c r="BK723">
        <f t="shared" si="265"/>
        <v>10</v>
      </c>
      <c r="BL723">
        <f t="shared" si="265"/>
        <v>10</v>
      </c>
      <c r="BM723">
        <f t="shared" si="265"/>
        <v>10</v>
      </c>
      <c r="BN723">
        <f t="shared" si="265"/>
        <v>10</v>
      </c>
      <c r="BO723">
        <f t="shared" si="265"/>
        <v>10</v>
      </c>
      <c r="BP723">
        <f t="shared" si="265"/>
        <v>10</v>
      </c>
      <c r="BQ723">
        <f t="shared" si="265"/>
        <v>10</v>
      </c>
      <c r="BR723" s="16"/>
    </row>
    <row r="724" spans="1:70">
      <c r="A724" s="317"/>
      <c r="B724" s="312" t="s">
        <v>20</v>
      </c>
      <c r="C724" s="313"/>
      <c r="D724" s="211">
        <f>+入力シート①!AE$2</f>
        <v>0</v>
      </c>
      <c r="E724" s="208"/>
      <c r="F724" s="209"/>
      <c r="G724" s="209"/>
      <c r="H724" s="209"/>
      <c r="I724" s="209"/>
      <c r="J724" s="209"/>
      <c r="K724" s="210"/>
      <c r="M724" s="16"/>
      <c r="N724" s="191">
        <v>0</v>
      </c>
      <c r="O724" s="191">
        <v>0</v>
      </c>
      <c r="P724" s="191">
        <v>0</v>
      </c>
      <c r="Q724" s="191">
        <v>0</v>
      </c>
      <c r="R724" s="191">
        <v>0</v>
      </c>
      <c r="S724" s="191">
        <v>0</v>
      </c>
      <c r="T724" s="191">
        <v>0</v>
      </c>
      <c r="U724" s="17">
        <v>0</v>
      </c>
      <c r="V724" s="17">
        <v>0</v>
      </c>
      <c r="W724" s="17"/>
      <c r="X724" s="17"/>
      <c r="BR724" s="16"/>
    </row>
    <row r="725" spans="1:70">
      <c r="A725" s="317"/>
      <c r="B725" s="312" t="s">
        <v>62</v>
      </c>
      <c r="C725" s="313"/>
      <c r="D725" s="198">
        <f>+入力シート①!AE$3</f>
        <v>0</v>
      </c>
      <c r="E725" s="208"/>
      <c r="F725" s="209"/>
      <c r="G725" s="209"/>
      <c r="H725" s="209"/>
      <c r="I725" s="209"/>
      <c r="J725" s="209"/>
      <c r="K725" s="210"/>
      <c r="M725" s="16"/>
      <c r="N725" s="17">
        <v>0</v>
      </c>
      <c r="O725" s="17">
        <v>0</v>
      </c>
      <c r="P725" s="17">
        <v>0</v>
      </c>
      <c r="Q725" s="17">
        <v>0</v>
      </c>
      <c r="R725" s="17">
        <v>0</v>
      </c>
      <c r="S725" s="17">
        <v>0</v>
      </c>
      <c r="T725" s="17">
        <v>0</v>
      </c>
      <c r="U725" s="17">
        <v>0</v>
      </c>
      <c r="V725" s="17">
        <v>0</v>
      </c>
      <c r="W725" s="17">
        <f>+$A$722</f>
        <v>0</v>
      </c>
      <c r="X725" s="17">
        <f>+$A$722</f>
        <v>0</v>
      </c>
      <c r="Y725" s="17">
        <f>+$A$722</f>
        <v>0</v>
      </c>
      <c r="Z725" s="17">
        <f t="shared" ref="Z725:BQ725" si="266">+$A$722</f>
        <v>0</v>
      </c>
      <c r="AA725" s="77">
        <f t="shared" si="266"/>
        <v>0</v>
      </c>
      <c r="AB725" s="77">
        <f t="shared" si="266"/>
        <v>0</v>
      </c>
      <c r="AC725">
        <f t="shared" si="266"/>
        <v>0</v>
      </c>
      <c r="AD725">
        <f t="shared" si="266"/>
        <v>0</v>
      </c>
      <c r="AE725">
        <f t="shared" si="266"/>
        <v>0</v>
      </c>
      <c r="AF725">
        <f t="shared" si="266"/>
        <v>0</v>
      </c>
      <c r="AG725">
        <f t="shared" si="266"/>
        <v>0</v>
      </c>
      <c r="AH725">
        <f t="shared" si="266"/>
        <v>0</v>
      </c>
      <c r="AI725">
        <f t="shared" si="266"/>
        <v>0</v>
      </c>
      <c r="AJ725">
        <f t="shared" si="266"/>
        <v>0</v>
      </c>
      <c r="AK725">
        <f t="shared" si="266"/>
        <v>0</v>
      </c>
      <c r="AL725">
        <f t="shared" si="266"/>
        <v>0</v>
      </c>
      <c r="AM725">
        <f t="shared" si="266"/>
        <v>0</v>
      </c>
      <c r="AN725">
        <f t="shared" si="266"/>
        <v>0</v>
      </c>
      <c r="AO725">
        <f t="shared" si="266"/>
        <v>0</v>
      </c>
      <c r="AP725">
        <f t="shared" si="266"/>
        <v>0</v>
      </c>
      <c r="AQ725">
        <f t="shared" si="266"/>
        <v>0</v>
      </c>
      <c r="AR725">
        <f t="shared" si="266"/>
        <v>0</v>
      </c>
      <c r="AS725">
        <f t="shared" si="266"/>
        <v>0</v>
      </c>
      <c r="AT725">
        <f t="shared" si="266"/>
        <v>0</v>
      </c>
      <c r="AU725">
        <f t="shared" si="266"/>
        <v>0</v>
      </c>
      <c r="AV725">
        <f t="shared" si="266"/>
        <v>0</v>
      </c>
      <c r="AW725">
        <f t="shared" si="266"/>
        <v>0</v>
      </c>
      <c r="AX725">
        <f t="shared" si="266"/>
        <v>0</v>
      </c>
      <c r="AY725">
        <f t="shared" si="266"/>
        <v>0</v>
      </c>
      <c r="AZ725">
        <f t="shared" si="266"/>
        <v>0</v>
      </c>
      <c r="BA725">
        <f t="shared" si="266"/>
        <v>0</v>
      </c>
      <c r="BB725">
        <f t="shared" si="266"/>
        <v>0</v>
      </c>
      <c r="BC725">
        <f t="shared" si="266"/>
        <v>0</v>
      </c>
      <c r="BD725">
        <f t="shared" si="266"/>
        <v>0</v>
      </c>
      <c r="BE725">
        <f t="shared" si="266"/>
        <v>0</v>
      </c>
      <c r="BF725">
        <f t="shared" si="266"/>
        <v>0</v>
      </c>
      <c r="BG725">
        <f t="shared" si="266"/>
        <v>0</v>
      </c>
      <c r="BH725">
        <f t="shared" si="266"/>
        <v>0</v>
      </c>
      <c r="BI725">
        <f t="shared" si="266"/>
        <v>0</v>
      </c>
      <c r="BJ725">
        <f t="shared" si="266"/>
        <v>0</v>
      </c>
      <c r="BK725">
        <f t="shared" si="266"/>
        <v>0</v>
      </c>
      <c r="BL725">
        <f t="shared" si="266"/>
        <v>0</v>
      </c>
      <c r="BM725">
        <f t="shared" si="266"/>
        <v>0</v>
      </c>
      <c r="BN725">
        <f t="shared" si="266"/>
        <v>0</v>
      </c>
      <c r="BO725">
        <f t="shared" si="266"/>
        <v>0</v>
      </c>
      <c r="BP725">
        <f t="shared" si="266"/>
        <v>0</v>
      </c>
      <c r="BQ725">
        <f t="shared" si="266"/>
        <v>0</v>
      </c>
      <c r="BR725" s="16"/>
    </row>
    <row r="726" spans="1:70" ht="16.5" thickBot="1">
      <c r="A726" s="317"/>
      <c r="B726" s="312" t="s">
        <v>21</v>
      </c>
      <c r="C726" s="313"/>
      <c r="D726" s="212">
        <f>+入力シート①!AE$4</f>
        <v>0</v>
      </c>
      <c r="E726" s="213"/>
      <c r="F726" s="214"/>
      <c r="G726" s="214"/>
      <c r="H726" s="214"/>
      <c r="I726" s="214"/>
      <c r="J726" s="214"/>
      <c r="K726" s="215"/>
      <c r="M726" s="16"/>
      <c r="N726" s="166">
        <v>0</v>
      </c>
      <c r="O726" s="166">
        <v>0</v>
      </c>
      <c r="P726" s="166">
        <v>0</v>
      </c>
      <c r="Q726" s="166">
        <v>0</v>
      </c>
      <c r="R726" s="166">
        <v>0</v>
      </c>
      <c r="S726" s="166">
        <v>0</v>
      </c>
      <c r="T726" s="166">
        <v>0</v>
      </c>
      <c r="U726" s="17">
        <v>0</v>
      </c>
      <c r="V726" s="17">
        <v>0</v>
      </c>
      <c r="W726" s="17"/>
      <c r="X726" s="17"/>
      <c r="BR726" s="16"/>
    </row>
    <row r="727" spans="1:70">
      <c r="A727" s="317"/>
      <c r="B727" s="314" t="s">
        <v>22</v>
      </c>
      <c r="C727" s="216">
        <v>0</v>
      </c>
      <c r="D727" s="198">
        <f>+入力シート①!AE$5</f>
        <v>0</v>
      </c>
      <c r="E727" s="198">
        <f>+COUNT($M727:$BR727)</f>
        <v>9</v>
      </c>
      <c r="F727" s="201">
        <f>+AVERAGE($M727:$BR727)</f>
        <v>0</v>
      </c>
      <c r="G727" s="201">
        <f>+STDEV($M727:$BR727)</f>
        <v>0</v>
      </c>
      <c r="H727" s="201">
        <f>+MAX($M727:$BR727)</f>
        <v>0</v>
      </c>
      <c r="I727" s="201">
        <f>+MIN($M727:$BR727)</f>
        <v>0</v>
      </c>
      <c r="J727" s="201">
        <f>+D727-F727</f>
        <v>0</v>
      </c>
      <c r="K727" s="201" t="e">
        <f>+J727/G727</f>
        <v>#DIV/0!</v>
      </c>
      <c r="M727" s="16"/>
      <c r="N727" s="17">
        <v>0</v>
      </c>
      <c r="O727" s="17">
        <v>0</v>
      </c>
      <c r="P727" s="17">
        <v>0</v>
      </c>
      <c r="Q727" s="17">
        <v>0</v>
      </c>
      <c r="R727" s="17">
        <v>0</v>
      </c>
      <c r="S727" s="17">
        <v>0</v>
      </c>
      <c r="T727" s="17">
        <v>0</v>
      </c>
      <c r="U727" s="17">
        <v>0</v>
      </c>
      <c r="V727" s="17">
        <v>0</v>
      </c>
      <c r="W727" s="17"/>
      <c r="X727" s="17"/>
      <c r="BR727" s="16"/>
    </row>
    <row r="728" spans="1:70">
      <c r="A728" s="317"/>
      <c r="B728" s="314"/>
      <c r="C728" s="216">
        <v>10</v>
      </c>
      <c r="D728" s="198">
        <f>+入力シート①!AE$6</f>
        <v>0</v>
      </c>
      <c r="E728" s="198">
        <f t="shared" ref="E728:E742" si="267">+COUNT($M728:$BR728)</f>
        <v>9</v>
      </c>
      <c r="F728" s="201">
        <f t="shared" ref="F728:F742" si="268">+AVERAGE($M728:$BR728)</f>
        <v>0</v>
      </c>
      <c r="G728" s="201">
        <f t="shared" ref="G728:G742" si="269">+STDEV($M728:$BR728)</f>
        <v>0</v>
      </c>
      <c r="H728" s="201">
        <f t="shared" ref="H728:H742" si="270">+MAX($M728:$BR728)</f>
        <v>0</v>
      </c>
      <c r="I728" s="201">
        <f t="shared" ref="I728:I742" si="271">+MIN($M728:$BR728)</f>
        <v>0</v>
      </c>
      <c r="J728" s="201">
        <f t="shared" ref="J728:J739" si="272">+D728-F728</f>
        <v>0</v>
      </c>
      <c r="K728" s="201" t="e">
        <f t="shared" ref="K728:K739" si="273">+J728/G728</f>
        <v>#DIV/0!</v>
      </c>
      <c r="M728" s="16"/>
      <c r="N728" s="17">
        <v>0</v>
      </c>
      <c r="O728" s="17">
        <v>0</v>
      </c>
      <c r="P728" s="17">
        <v>0</v>
      </c>
      <c r="Q728" s="17">
        <v>0</v>
      </c>
      <c r="R728" s="17">
        <v>0</v>
      </c>
      <c r="S728" s="17">
        <v>0</v>
      </c>
      <c r="T728" s="17">
        <v>0</v>
      </c>
      <c r="U728" s="17">
        <v>0</v>
      </c>
      <c r="V728" s="17">
        <v>0</v>
      </c>
      <c r="W728" s="17"/>
      <c r="X728" s="17"/>
      <c r="BR728" s="16"/>
    </row>
    <row r="729" spans="1:70">
      <c r="A729" s="317"/>
      <c r="B729" s="314"/>
      <c r="C729" s="216">
        <v>20</v>
      </c>
      <c r="D729" s="198">
        <f>+入力シート①!AE$7</f>
        <v>0</v>
      </c>
      <c r="E729" s="198">
        <f t="shared" si="267"/>
        <v>9</v>
      </c>
      <c r="F729" s="201">
        <f t="shared" si="268"/>
        <v>0</v>
      </c>
      <c r="G729" s="201">
        <f t="shared" si="269"/>
        <v>0</v>
      </c>
      <c r="H729" s="201">
        <f t="shared" si="270"/>
        <v>0</v>
      </c>
      <c r="I729" s="201">
        <f t="shared" si="271"/>
        <v>0</v>
      </c>
      <c r="J729" s="201">
        <f t="shared" si="272"/>
        <v>0</v>
      </c>
      <c r="K729" s="201" t="e">
        <f t="shared" si="273"/>
        <v>#DIV/0!</v>
      </c>
      <c r="M729" s="16"/>
      <c r="N729" s="17">
        <v>0</v>
      </c>
      <c r="O729" s="17">
        <v>0</v>
      </c>
      <c r="P729" s="17">
        <v>0</v>
      </c>
      <c r="Q729" s="17">
        <v>0</v>
      </c>
      <c r="R729" s="17">
        <v>0</v>
      </c>
      <c r="S729" s="17">
        <v>0</v>
      </c>
      <c r="T729" s="17">
        <v>0</v>
      </c>
      <c r="U729" s="17">
        <v>0</v>
      </c>
      <c r="V729" s="17">
        <v>0</v>
      </c>
      <c r="W729" s="17"/>
      <c r="X729" s="17"/>
      <c r="BR729" s="16"/>
    </row>
    <row r="730" spans="1:70">
      <c r="A730" s="317"/>
      <c r="B730" s="314"/>
      <c r="C730" s="216">
        <v>30</v>
      </c>
      <c r="D730" s="198">
        <f>+入力シート①!AE$8</f>
        <v>0</v>
      </c>
      <c r="E730" s="198">
        <f t="shared" si="267"/>
        <v>9</v>
      </c>
      <c r="F730" s="201">
        <f t="shared" si="268"/>
        <v>0</v>
      </c>
      <c r="G730" s="201">
        <f t="shared" si="269"/>
        <v>0</v>
      </c>
      <c r="H730" s="201">
        <f t="shared" si="270"/>
        <v>0</v>
      </c>
      <c r="I730" s="201">
        <f t="shared" si="271"/>
        <v>0</v>
      </c>
      <c r="J730" s="201">
        <f t="shared" si="272"/>
        <v>0</v>
      </c>
      <c r="K730" s="201" t="e">
        <f t="shared" si="273"/>
        <v>#DIV/0!</v>
      </c>
      <c r="M730" s="16"/>
      <c r="N730" s="17">
        <v>0</v>
      </c>
      <c r="O730" s="17">
        <v>0</v>
      </c>
      <c r="P730" s="17">
        <v>0</v>
      </c>
      <c r="Q730" s="17">
        <v>0</v>
      </c>
      <c r="R730" s="17">
        <v>0</v>
      </c>
      <c r="S730" s="17">
        <v>0</v>
      </c>
      <c r="T730" s="17">
        <v>0</v>
      </c>
      <c r="U730" s="17">
        <v>0</v>
      </c>
      <c r="V730" s="17">
        <v>0</v>
      </c>
      <c r="W730" s="17"/>
      <c r="X730" s="17"/>
      <c r="BR730" s="16"/>
    </row>
    <row r="731" spans="1:70">
      <c r="A731" s="317"/>
      <c r="B731" s="314"/>
      <c r="C731" s="216">
        <v>50</v>
      </c>
      <c r="D731" s="198">
        <f>+入力シート①!AE$9</f>
        <v>0</v>
      </c>
      <c r="E731" s="198">
        <f t="shared" si="267"/>
        <v>9</v>
      </c>
      <c r="F731" s="201">
        <f t="shared" si="268"/>
        <v>0</v>
      </c>
      <c r="G731" s="201">
        <f t="shared" si="269"/>
        <v>0</v>
      </c>
      <c r="H731" s="201">
        <f t="shared" si="270"/>
        <v>0</v>
      </c>
      <c r="I731" s="201">
        <f t="shared" si="271"/>
        <v>0</v>
      </c>
      <c r="J731" s="201">
        <f t="shared" si="272"/>
        <v>0</v>
      </c>
      <c r="K731" s="201" t="e">
        <f t="shared" si="273"/>
        <v>#DIV/0!</v>
      </c>
      <c r="M731" s="16"/>
      <c r="N731" s="17">
        <v>0</v>
      </c>
      <c r="O731" s="17">
        <v>0</v>
      </c>
      <c r="P731" s="17">
        <v>0</v>
      </c>
      <c r="Q731" s="17">
        <v>0</v>
      </c>
      <c r="R731" s="17">
        <v>0</v>
      </c>
      <c r="S731" s="17">
        <v>0</v>
      </c>
      <c r="T731" s="17">
        <v>0</v>
      </c>
      <c r="U731" s="17">
        <v>0</v>
      </c>
      <c r="V731" s="17">
        <v>0</v>
      </c>
      <c r="W731" s="17"/>
      <c r="X731" s="17"/>
      <c r="BR731" s="16"/>
    </row>
    <row r="732" spans="1:70">
      <c r="A732" s="317"/>
      <c r="B732" s="314"/>
      <c r="C732" s="216">
        <v>75</v>
      </c>
      <c r="D732" s="198">
        <f>+入力シート①!AE$10</f>
        <v>0</v>
      </c>
      <c r="E732" s="198">
        <f t="shared" si="267"/>
        <v>9</v>
      </c>
      <c r="F732" s="201">
        <f t="shared" si="268"/>
        <v>0</v>
      </c>
      <c r="G732" s="201">
        <f t="shared" si="269"/>
        <v>0</v>
      </c>
      <c r="H732" s="201">
        <f t="shared" si="270"/>
        <v>0</v>
      </c>
      <c r="I732" s="201">
        <f t="shared" si="271"/>
        <v>0</v>
      </c>
      <c r="J732" s="201">
        <f t="shared" si="272"/>
        <v>0</v>
      </c>
      <c r="K732" s="201" t="e">
        <f t="shared" si="273"/>
        <v>#DIV/0!</v>
      </c>
      <c r="M732" s="16"/>
      <c r="N732" s="17">
        <v>0</v>
      </c>
      <c r="O732" s="17">
        <v>0</v>
      </c>
      <c r="P732" s="17">
        <v>0</v>
      </c>
      <c r="Q732" s="17">
        <v>0</v>
      </c>
      <c r="R732" s="17">
        <v>0</v>
      </c>
      <c r="S732" s="17">
        <v>0</v>
      </c>
      <c r="T732" s="17">
        <v>0</v>
      </c>
      <c r="U732" s="17">
        <v>0</v>
      </c>
      <c r="V732" s="17">
        <v>0</v>
      </c>
      <c r="W732" s="17"/>
      <c r="X732" s="17"/>
      <c r="BR732" s="16"/>
    </row>
    <row r="733" spans="1:70">
      <c r="A733" s="317"/>
      <c r="B733" s="314"/>
      <c r="C733" s="216">
        <v>100</v>
      </c>
      <c r="D733" s="198">
        <f>+入力シート①!AE$11</f>
        <v>0</v>
      </c>
      <c r="E733" s="198">
        <f t="shared" si="267"/>
        <v>9</v>
      </c>
      <c r="F733" s="201">
        <f t="shared" si="268"/>
        <v>0</v>
      </c>
      <c r="G733" s="201">
        <f t="shared" si="269"/>
        <v>0</v>
      </c>
      <c r="H733" s="201">
        <f t="shared" si="270"/>
        <v>0</v>
      </c>
      <c r="I733" s="201">
        <f t="shared" si="271"/>
        <v>0</v>
      </c>
      <c r="J733" s="201">
        <f t="shared" si="272"/>
        <v>0</v>
      </c>
      <c r="K733" s="201" t="e">
        <f t="shared" si="273"/>
        <v>#DIV/0!</v>
      </c>
      <c r="M733" s="16"/>
      <c r="N733" s="17">
        <v>0</v>
      </c>
      <c r="O733" s="17">
        <v>0</v>
      </c>
      <c r="P733" s="17">
        <v>0</v>
      </c>
      <c r="Q733" s="17">
        <v>0</v>
      </c>
      <c r="R733" s="17">
        <v>0</v>
      </c>
      <c r="S733" s="17">
        <v>0</v>
      </c>
      <c r="T733" s="17">
        <v>0</v>
      </c>
      <c r="U733" s="17">
        <v>0</v>
      </c>
      <c r="V733" s="17">
        <v>0</v>
      </c>
      <c r="W733" s="17"/>
      <c r="X733" s="17"/>
      <c r="BR733" s="16"/>
    </row>
    <row r="734" spans="1:70">
      <c r="A734" s="317"/>
      <c r="B734" s="314"/>
      <c r="C734" s="216">
        <v>150</v>
      </c>
      <c r="D734" s="198">
        <f>+入力シート①!AE$12</f>
        <v>0</v>
      </c>
      <c r="E734" s="198">
        <f t="shared" si="267"/>
        <v>9</v>
      </c>
      <c r="F734" s="201">
        <f t="shared" si="268"/>
        <v>0</v>
      </c>
      <c r="G734" s="201">
        <f t="shared" si="269"/>
        <v>0</v>
      </c>
      <c r="H734" s="201">
        <f t="shared" si="270"/>
        <v>0</v>
      </c>
      <c r="I734" s="201">
        <f t="shared" si="271"/>
        <v>0</v>
      </c>
      <c r="J734" s="201">
        <f t="shared" si="272"/>
        <v>0</v>
      </c>
      <c r="K734" s="201" t="e">
        <f t="shared" si="273"/>
        <v>#DIV/0!</v>
      </c>
      <c r="M734" s="16"/>
      <c r="N734" s="17">
        <v>0</v>
      </c>
      <c r="O734" s="17">
        <v>0</v>
      </c>
      <c r="P734" s="17">
        <v>0</v>
      </c>
      <c r="Q734" s="17">
        <v>0</v>
      </c>
      <c r="R734" s="17">
        <v>0</v>
      </c>
      <c r="S734" s="17">
        <v>0</v>
      </c>
      <c r="T734" s="17">
        <v>0</v>
      </c>
      <c r="U734" s="17">
        <v>0</v>
      </c>
      <c r="V734" s="17">
        <v>0</v>
      </c>
      <c r="W734" s="17"/>
      <c r="X734" s="17"/>
      <c r="BR734" s="16"/>
    </row>
    <row r="735" spans="1:70">
      <c r="A735" s="317"/>
      <c r="B735" s="314"/>
      <c r="C735" s="216">
        <v>200</v>
      </c>
      <c r="D735" s="198">
        <f>+入力シート①!AE$13</f>
        <v>0</v>
      </c>
      <c r="E735" s="198">
        <f t="shared" si="267"/>
        <v>9</v>
      </c>
      <c r="F735" s="201">
        <f t="shared" si="268"/>
        <v>0</v>
      </c>
      <c r="G735" s="201">
        <f t="shared" si="269"/>
        <v>0</v>
      </c>
      <c r="H735" s="201">
        <f t="shared" si="270"/>
        <v>0</v>
      </c>
      <c r="I735" s="201">
        <f t="shared" si="271"/>
        <v>0</v>
      </c>
      <c r="J735" s="201">
        <f t="shared" si="272"/>
        <v>0</v>
      </c>
      <c r="K735" s="201" t="e">
        <f t="shared" si="273"/>
        <v>#DIV/0!</v>
      </c>
      <c r="M735" s="16"/>
      <c r="N735" s="17">
        <v>0</v>
      </c>
      <c r="O735" s="17">
        <v>0</v>
      </c>
      <c r="P735" s="17">
        <v>0</v>
      </c>
      <c r="Q735" s="17">
        <v>0</v>
      </c>
      <c r="R735" s="17">
        <v>0</v>
      </c>
      <c r="S735" s="17">
        <v>0</v>
      </c>
      <c r="T735" s="17">
        <v>0</v>
      </c>
      <c r="U735" s="17">
        <v>0</v>
      </c>
      <c r="V735" s="17">
        <v>0</v>
      </c>
      <c r="W735" s="17"/>
      <c r="X735" s="17"/>
      <c r="BR735" s="16"/>
    </row>
    <row r="736" spans="1:70">
      <c r="A736" s="317"/>
      <c r="B736" s="314"/>
      <c r="C736" s="216">
        <v>300</v>
      </c>
      <c r="D736" s="198">
        <f>+入力シート①!AE$14</f>
        <v>0</v>
      </c>
      <c r="E736" s="198">
        <f t="shared" si="267"/>
        <v>9</v>
      </c>
      <c r="F736" s="201">
        <f t="shared" si="268"/>
        <v>0</v>
      </c>
      <c r="G736" s="201">
        <f t="shared" si="269"/>
        <v>0</v>
      </c>
      <c r="H736" s="201">
        <f t="shared" si="270"/>
        <v>0</v>
      </c>
      <c r="I736" s="201">
        <f t="shared" si="271"/>
        <v>0</v>
      </c>
      <c r="J736" s="201">
        <f t="shared" si="272"/>
        <v>0</v>
      </c>
      <c r="K736" s="201" t="e">
        <f t="shared" si="273"/>
        <v>#DIV/0!</v>
      </c>
      <c r="M736" s="16"/>
      <c r="N736" s="17">
        <v>0</v>
      </c>
      <c r="O736" s="17">
        <v>0</v>
      </c>
      <c r="P736" s="17">
        <v>0</v>
      </c>
      <c r="Q736" s="17">
        <v>0</v>
      </c>
      <c r="R736" s="17">
        <v>0</v>
      </c>
      <c r="S736" s="17">
        <v>0</v>
      </c>
      <c r="T736" s="17">
        <v>0</v>
      </c>
      <c r="U736" s="17">
        <v>0</v>
      </c>
      <c r="V736" s="17">
        <v>0</v>
      </c>
      <c r="W736" s="17"/>
      <c r="X736" s="17"/>
      <c r="BR736" s="16"/>
    </row>
    <row r="737" spans="1:70">
      <c r="A737" s="317"/>
      <c r="B737" s="314"/>
      <c r="C737" s="216">
        <v>400</v>
      </c>
      <c r="D737" s="198">
        <f>+入力シート①!AE$15</f>
        <v>0</v>
      </c>
      <c r="E737" s="198">
        <f t="shared" si="267"/>
        <v>9</v>
      </c>
      <c r="F737" s="201">
        <f t="shared" si="268"/>
        <v>0</v>
      </c>
      <c r="G737" s="201">
        <f t="shared" si="269"/>
        <v>0</v>
      </c>
      <c r="H737" s="201">
        <f t="shared" si="270"/>
        <v>0</v>
      </c>
      <c r="I737" s="201">
        <f t="shared" si="271"/>
        <v>0</v>
      </c>
      <c r="J737" s="201">
        <f t="shared" si="272"/>
        <v>0</v>
      </c>
      <c r="K737" s="201" t="e">
        <f t="shared" si="273"/>
        <v>#DIV/0!</v>
      </c>
      <c r="M737" s="16"/>
      <c r="N737" s="17">
        <v>0</v>
      </c>
      <c r="O737" s="17">
        <v>0</v>
      </c>
      <c r="P737" s="17">
        <v>0</v>
      </c>
      <c r="Q737" s="17">
        <v>0</v>
      </c>
      <c r="R737" s="17">
        <v>0</v>
      </c>
      <c r="S737" s="17">
        <v>0</v>
      </c>
      <c r="T737" s="17">
        <v>0</v>
      </c>
      <c r="U737" s="17">
        <v>0</v>
      </c>
      <c r="V737" s="17">
        <v>0</v>
      </c>
      <c r="W737" s="17"/>
      <c r="X737" s="17"/>
      <c r="BR737" s="16"/>
    </row>
    <row r="738" spans="1:70">
      <c r="A738" s="317"/>
      <c r="B738" s="314"/>
      <c r="C738" s="216">
        <v>500</v>
      </c>
      <c r="D738" s="198">
        <f>+入力シート①!AE$16</f>
        <v>0</v>
      </c>
      <c r="E738" s="198">
        <f t="shared" si="267"/>
        <v>9</v>
      </c>
      <c r="F738" s="201">
        <f t="shared" si="268"/>
        <v>0</v>
      </c>
      <c r="G738" s="201">
        <f t="shared" si="269"/>
        <v>0</v>
      </c>
      <c r="H738" s="201">
        <f t="shared" si="270"/>
        <v>0</v>
      </c>
      <c r="I738" s="201">
        <f t="shared" si="271"/>
        <v>0</v>
      </c>
      <c r="J738" s="201">
        <f t="shared" si="272"/>
        <v>0</v>
      </c>
      <c r="K738" s="201" t="e">
        <f t="shared" si="273"/>
        <v>#DIV/0!</v>
      </c>
      <c r="M738" s="16"/>
      <c r="N738" s="17">
        <v>0</v>
      </c>
      <c r="O738" s="17">
        <v>0</v>
      </c>
      <c r="P738" s="17">
        <v>0</v>
      </c>
      <c r="Q738" s="17">
        <v>0</v>
      </c>
      <c r="R738" s="17">
        <v>0</v>
      </c>
      <c r="S738" s="17">
        <v>0</v>
      </c>
      <c r="T738" s="17">
        <v>0</v>
      </c>
      <c r="U738" s="17">
        <v>0</v>
      </c>
      <c r="V738" s="17">
        <v>0</v>
      </c>
      <c r="W738" s="17"/>
      <c r="X738" s="17"/>
      <c r="BR738" s="16"/>
    </row>
    <row r="739" spans="1:70">
      <c r="A739" s="317"/>
      <c r="B739" s="314"/>
      <c r="C739" s="216">
        <v>600</v>
      </c>
      <c r="D739" s="198">
        <f>+入力シート①!AE$17</f>
        <v>0</v>
      </c>
      <c r="E739" s="198">
        <f t="shared" si="267"/>
        <v>9</v>
      </c>
      <c r="F739" s="201">
        <f t="shared" si="268"/>
        <v>0</v>
      </c>
      <c r="G739" s="201">
        <f t="shared" si="269"/>
        <v>0</v>
      </c>
      <c r="H739" s="201">
        <f t="shared" si="270"/>
        <v>0</v>
      </c>
      <c r="I739" s="201">
        <f t="shared" si="271"/>
        <v>0</v>
      </c>
      <c r="J739" s="201">
        <f t="shared" si="272"/>
        <v>0</v>
      </c>
      <c r="K739" s="201" t="e">
        <f t="shared" si="273"/>
        <v>#DIV/0!</v>
      </c>
      <c r="M739" s="16"/>
      <c r="N739" s="17">
        <v>0</v>
      </c>
      <c r="O739" s="17">
        <v>0</v>
      </c>
      <c r="P739" s="17">
        <v>0</v>
      </c>
      <c r="Q739" s="17">
        <v>0</v>
      </c>
      <c r="R739" s="17">
        <v>0</v>
      </c>
      <c r="S739" s="17">
        <v>0</v>
      </c>
      <c r="T739" s="17">
        <v>0</v>
      </c>
      <c r="U739" s="17">
        <v>0</v>
      </c>
      <c r="V739" s="17">
        <v>0</v>
      </c>
      <c r="W739" s="17"/>
      <c r="X739" s="17"/>
      <c r="BR739" s="16"/>
    </row>
    <row r="740" spans="1:70">
      <c r="A740" s="317"/>
      <c r="B740" s="217"/>
      <c r="C740" s="217"/>
      <c r="D740" s="218"/>
      <c r="E740" s="218"/>
      <c r="F740" s="219"/>
      <c r="G740" s="219"/>
      <c r="H740" s="219"/>
      <c r="I740" s="219"/>
      <c r="J740" s="219"/>
      <c r="K740" s="219"/>
      <c r="L740" s="18"/>
      <c r="M740" s="16"/>
      <c r="V740" s="17"/>
      <c r="W740" s="17"/>
      <c r="X740" s="17"/>
      <c r="AC740" s="18"/>
      <c r="AD740" s="18"/>
      <c r="AE740" s="18"/>
      <c r="AF740" s="18"/>
      <c r="AG740" s="18"/>
      <c r="AH740" s="18"/>
      <c r="AI740" s="18"/>
      <c r="AJ740" s="18"/>
      <c r="AK740" s="18"/>
      <c r="AL740" s="18"/>
      <c r="AM740" s="18"/>
      <c r="AN740" s="18"/>
      <c r="AO740" s="18"/>
      <c r="AP740" s="18"/>
      <c r="AQ740" s="18"/>
      <c r="AR740" s="18"/>
      <c r="AS740" s="18"/>
      <c r="AT740" s="18"/>
      <c r="AU740" s="18"/>
      <c r="AV740" s="18"/>
      <c r="AW740" s="18"/>
      <c r="AX740" s="18"/>
      <c r="AY740" s="18"/>
      <c r="AZ740" s="18"/>
      <c r="BA740" s="18"/>
      <c r="BB740" s="18"/>
      <c r="BC740" s="18"/>
      <c r="BD740" s="18"/>
      <c r="BE740" s="18"/>
      <c r="BF740" s="18"/>
      <c r="BG740" s="18"/>
      <c r="BH740" s="18"/>
      <c r="BI740" s="18"/>
      <c r="BJ740" s="18"/>
      <c r="BK740" s="18"/>
      <c r="BL740" s="18"/>
      <c r="BM740" s="18"/>
      <c r="BN740" s="18"/>
      <c r="BO740" s="18"/>
      <c r="BP740" s="18"/>
      <c r="BQ740" s="18"/>
      <c r="BR740" s="16"/>
    </row>
    <row r="741" spans="1:70">
      <c r="A741" s="317"/>
      <c r="B741" s="315" t="s">
        <v>25</v>
      </c>
      <c r="C741" s="220" t="s">
        <v>23</v>
      </c>
      <c r="D741" s="198">
        <f>+入力シート①!AE$19</f>
        <v>0</v>
      </c>
      <c r="E741" s="198">
        <f t="shared" si="267"/>
        <v>9</v>
      </c>
      <c r="F741" s="201">
        <f t="shared" si="268"/>
        <v>0</v>
      </c>
      <c r="G741" s="201">
        <f t="shared" si="269"/>
        <v>0</v>
      </c>
      <c r="H741" s="201">
        <f t="shared" si="270"/>
        <v>0</v>
      </c>
      <c r="I741" s="201">
        <f t="shared" si="271"/>
        <v>0</v>
      </c>
      <c r="J741" s="201">
        <f>+D741-F741</f>
        <v>0</v>
      </c>
      <c r="K741" s="201" t="e">
        <f>+J741/G741</f>
        <v>#DIV/0!</v>
      </c>
      <c r="M741" s="16"/>
      <c r="N741" s="17">
        <v>0</v>
      </c>
      <c r="O741" s="17">
        <v>0</v>
      </c>
      <c r="P741" s="17">
        <v>0</v>
      </c>
      <c r="Q741" s="17">
        <v>0</v>
      </c>
      <c r="R741" s="17">
        <v>0</v>
      </c>
      <c r="S741" s="17">
        <v>0</v>
      </c>
      <c r="T741" s="17">
        <v>0</v>
      </c>
      <c r="U741" s="17">
        <v>0</v>
      </c>
      <c r="V741" s="17">
        <v>0</v>
      </c>
      <c r="W741" s="17"/>
      <c r="X741" s="17"/>
      <c r="BR741" s="16"/>
    </row>
    <row r="742" spans="1:70">
      <c r="A742" s="317"/>
      <c r="B742" s="316"/>
      <c r="C742" s="221" t="s">
        <v>24</v>
      </c>
      <c r="D742" s="198">
        <f>+入力シート①!AE$20</f>
        <v>0</v>
      </c>
      <c r="E742" s="198">
        <f t="shared" si="267"/>
        <v>9</v>
      </c>
      <c r="F742" s="201">
        <f t="shared" si="268"/>
        <v>0</v>
      </c>
      <c r="G742" s="201">
        <f t="shared" si="269"/>
        <v>0</v>
      </c>
      <c r="H742" s="201">
        <f t="shared" si="270"/>
        <v>0</v>
      </c>
      <c r="I742" s="201">
        <f t="shared" si="271"/>
        <v>0</v>
      </c>
      <c r="J742" s="201">
        <f>+D742-F742</f>
        <v>0</v>
      </c>
      <c r="K742" s="201" t="e">
        <f>+J742/G742</f>
        <v>#DIV/0!</v>
      </c>
      <c r="M742" s="16"/>
      <c r="N742" s="17">
        <v>0</v>
      </c>
      <c r="O742" s="17">
        <v>0</v>
      </c>
      <c r="P742" s="17">
        <v>0</v>
      </c>
      <c r="Q742" s="17">
        <v>0</v>
      </c>
      <c r="R742" s="17">
        <v>0</v>
      </c>
      <c r="S742" s="17">
        <v>0</v>
      </c>
      <c r="T742" s="17">
        <v>0</v>
      </c>
      <c r="U742" s="17">
        <v>0</v>
      </c>
      <c r="V742" s="17">
        <v>0</v>
      </c>
      <c r="W742" s="17"/>
      <c r="X742" s="17"/>
      <c r="BR742" s="16"/>
    </row>
    <row r="743" spans="1:70" ht="0.95" customHeight="1">
      <c r="M743" s="16"/>
      <c r="V743" s="17"/>
      <c r="W743" s="17"/>
      <c r="X743" s="17"/>
      <c r="BR743" s="16"/>
    </row>
    <row r="744" spans="1:70" ht="0.95" customHeight="1">
      <c r="M744" s="16"/>
      <c r="V744" s="17"/>
      <c r="W744" s="17"/>
      <c r="X744" s="17"/>
      <c r="BR744" s="16"/>
    </row>
    <row r="745" spans="1:70" ht="0.95" customHeight="1">
      <c r="M745" s="16"/>
      <c r="V745" s="17"/>
      <c r="W745" s="17"/>
      <c r="X745" s="17"/>
      <c r="BR745" s="16"/>
    </row>
    <row r="746" spans="1:70" ht="0.95" customHeight="1">
      <c r="M746" s="16"/>
      <c r="V746" s="17"/>
      <c r="W746" s="17"/>
      <c r="X746" s="17"/>
      <c r="BR746" s="16"/>
    </row>
    <row r="747" spans="1:70" ht="0.95" customHeight="1">
      <c r="M747" s="16"/>
      <c r="V747" s="17"/>
      <c r="W747" s="17"/>
      <c r="X747" s="17"/>
      <c r="BR747" s="16"/>
    </row>
    <row r="748" spans="1:70" ht="0.95" customHeight="1">
      <c r="M748" s="16"/>
      <c r="V748" s="17"/>
      <c r="W748" s="17"/>
      <c r="X748" s="17"/>
      <c r="BR748" s="16"/>
    </row>
    <row r="749" spans="1:70" ht="0.95" customHeight="1">
      <c r="M749" s="16"/>
      <c r="V749" s="17"/>
      <c r="W749" s="17"/>
      <c r="X749" s="17"/>
      <c r="BR749" s="16"/>
    </row>
    <row r="750" spans="1:70" ht="0.95" customHeight="1">
      <c r="M750" s="16"/>
      <c r="V750" s="17"/>
      <c r="W750" s="17"/>
      <c r="X750" s="17"/>
      <c r="BR750" s="16"/>
    </row>
    <row r="751" spans="1:70" ht="16.5" thickBot="1">
      <c r="D751" s="199" t="s">
        <v>26</v>
      </c>
      <c r="E751" s="199" t="s">
        <v>3</v>
      </c>
      <c r="F751" s="200" t="s">
        <v>4</v>
      </c>
      <c r="G751" s="200" t="s">
        <v>8</v>
      </c>
      <c r="H751" s="200" t="s">
        <v>5</v>
      </c>
      <c r="I751" s="200" t="s">
        <v>6</v>
      </c>
      <c r="J751" s="200" t="s">
        <v>7</v>
      </c>
      <c r="K751" s="201" t="s">
        <v>61</v>
      </c>
      <c r="M751" s="16"/>
      <c r="N751" s="17" t="s">
        <v>26</v>
      </c>
      <c r="O751" s="17" t="s">
        <v>26</v>
      </c>
      <c r="P751" s="17" t="s">
        <v>26</v>
      </c>
      <c r="Q751" s="17" t="s">
        <v>26</v>
      </c>
      <c r="R751" s="17" t="s">
        <v>26</v>
      </c>
      <c r="S751" s="17" t="s">
        <v>111</v>
      </c>
      <c r="T751" s="17" t="s">
        <v>111</v>
      </c>
      <c r="U751" s="17" t="s">
        <v>26</v>
      </c>
      <c r="V751" s="170" t="s">
        <v>111</v>
      </c>
      <c r="W751" s="170"/>
      <c r="X751" s="170"/>
      <c r="Y751" s="170"/>
      <c r="Z751" s="170"/>
      <c r="AA751" s="78"/>
      <c r="AB751" s="78"/>
      <c r="AC751" s="1"/>
      <c r="AD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6"/>
    </row>
    <row r="752" spans="1:70">
      <c r="A752" s="317"/>
      <c r="B752" s="312" t="s">
        <v>18</v>
      </c>
      <c r="C752" s="313"/>
      <c r="D752" s="203">
        <f>+入力シート①!AF$2</f>
        <v>0</v>
      </c>
      <c r="E752" s="204"/>
      <c r="F752" s="205"/>
      <c r="G752" s="205"/>
      <c r="H752" s="205"/>
      <c r="I752" s="205"/>
      <c r="J752" s="205"/>
      <c r="K752" s="206"/>
      <c r="M752" s="16"/>
      <c r="N752" s="189">
        <v>0</v>
      </c>
      <c r="O752" s="189">
        <v>0</v>
      </c>
      <c r="P752" s="189">
        <v>0</v>
      </c>
      <c r="Q752" s="189">
        <v>0</v>
      </c>
      <c r="R752" s="189">
        <v>0</v>
      </c>
      <c r="S752" s="189">
        <v>0</v>
      </c>
      <c r="T752" s="189">
        <v>0</v>
      </c>
      <c r="U752" s="17">
        <v>0</v>
      </c>
      <c r="V752" s="189">
        <v>40455</v>
      </c>
      <c r="W752" s="17">
        <f t="shared" ref="W752:BE752" si="274">+W$1</f>
        <v>2009</v>
      </c>
      <c r="X752" s="17">
        <f t="shared" si="274"/>
        <v>2008</v>
      </c>
      <c r="Y752" s="17">
        <f t="shared" si="274"/>
        <v>2007</v>
      </c>
      <c r="Z752" s="17">
        <f t="shared" si="274"/>
        <v>2006</v>
      </c>
      <c r="AA752" s="77">
        <f t="shared" si="274"/>
        <v>2005</v>
      </c>
      <c r="AB752" s="77">
        <f t="shared" si="274"/>
        <v>2004</v>
      </c>
      <c r="AC752">
        <f t="shared" si="274"/>
        <v>2003</v>
      </c>
      <c r="AD752">
        <f t="shared" si="274"/>
        <v>2002</v>
      </c>
      <c r="AE752">
        <f t="shared" si="274"/>
        <v>2001</v>
      </c>
      <c r="AF752">
        <f t="shared" si="274"/>
        <v>2000</v>
      </c>
      <c r="AG752">
        <f t="shared" si="274"/>
        <v>1999</v>
      </c>
      <c r="AH752">
        <f t="shared" si="274"/>
        <v>1998</v>
      </c>
      <c r="AI752">
        <f t="shared" si="274"/>
        <v>1997</v>
      </c>
      <c r="AJ752">
        <f t="shared" si="274"/>
        <v>1996</v>
      </c>
      <c r="AK752">
        <f t="shared" si="274"/>
        <v>1995</v>
      </c>
      <c r="AL752">
        <f t="shared" si="274"/>
        <v>1994</v>
      </c>
      <c r="AM752">
        <f t="shared" si="274"/>
        <v>1993</v>
      </c>
      <c r="AN752">
        <f t="shared" si="274"/>
        <v>1992</v>
      </c>
      <c r="AO752">
        <f t="shared" si="274"/>
        <v>1991</v>
      </c>
      <c r="AP752">
        <f t="shared" si="274"/>
        <v>1990</v>
      </c>
      <c r="AQ752">
        <f t="shared" si="274"/>
        <v>1990</v>
      </c>
      <c r="AR752">
        <f t="shared" si="274"/>
        <v>1990</v>
      </c>
      <c r="AS752">
        <f t="shared" si="274"/>
        <v>1989</v>
      </c>
      <c r="AT752">
        <f t="shared" si="274"/>
        <v>1988</v>
      </c>
      <c r="AU752">
        <f t="shared" si="274"/>
        <v>1988</v>
      </c>
      <c r="AV752">
        <f t="shared" si="274"/>
        <v>1988</v>
      </c>
      <c r="AW752">
        <f t="shared" si="274"/>
        <v>1987</v>
      </c>
      <c r="AX752">
        <f t="shared" si="274"/>
        <v>1987</v>
      </c>
      <c r="AY752">
        <f t="shared" si="274"/>
        <v>1987</v>
      </c>
      <c r="AZ752">
        <f t="shared" si="274"/>
        <v>1986</v>
      </c>
      <c r="BA752">
        <f t="shared" si="274"/>
        <v>1986</v>
      </c>
      <c r="BB752">
        <f t="shared" si="274"/>
        <v>1986</v>
      </c>
      <c r="BC752">
        <f t="shared" si="274"/>
        <v>1985</v>
      </c>
      <c r="BD752">
        <f t="shared" si="274"/>
        <v>1985</v>
      </c>
      <c r="BE752">
        <f t="shared" si="274"/>
        <v>1985</v>
      </c>
      <c r="BF752">
        <f t="shared" ref="BF752:BQ752" si="275">+BF$1</f>
        <v>1984</v>
      </c>
      <c r="BG752">
        <f t="shared" si="275"/>
        <v>1984</v>
      </c>
      <c r="BH752">
        <f t="shared" si="275"/>
        <v>1984</v>
      </c>
      <c r="BI752">
        <f t="shared" si="275"/>
        <v>1983</v>
      </c>
      <c r="BJ752">
        <f t="shared" si="275"/>
        <v>1983</v>
      </c>
      <c r="BK752">
        <f t="shared" si="275"/>
        <v>1983</v>
      </c>
      <c r="BL752">
        <f t="shared" si="275"/>
        <v>1983</v>
      </c>
      <c r="BM752">
        <f t="shared" si="275"/>
        <v>1982</v>
      </c>
      <c r="BN752">
        <f t="shared" si="275"/>
        <v>1981</v>
      </c>
      <c r="BO752">
        <f t="shared" si="275"/>
        <v>1981</v>
      </c>
      <c r="BP752">
        <f t="shared" si="275"/>
        <v>1981</v>
      </c>
      <c r="BQ752">
        <f t="shared" si="275"/>
        <v>1980</v>
      </c>
      <c r="BR752" s="16"/>
    </row>
    <row r="753" spans="1:70">
      <c r="A753" s="317"/>
      <c r="B753" s="312" t="s">
        <v>19</v>
      </c>
      <c r="C753" s="313"/>
      <c r="D753" s="207">
        <f>+入力シート①!AF$2</f>
        <v>0</v>
      </c>
      <c r="E753" s="208"/>
      <c r="F753" s="209"/>
      <c r="G753" s="209"/>
      <c r="H753" s="209"/>
      <c r="I753" s="209"/>
      <c r="J753" s="209"/>
      <c r="K753" s="210"/>
      <c r="M753" s="16"/>
      <c r="N753" s="190">
        <v>0</v>
      </c>
      <c r="O753" s="190">
        <v>0</v>
      </c>
      <c r="P753" s="190">
        <v>0</v>
      </c>
      <c r="Q753" s="190">
        <v>0</v>
      </c>
      <c r="R753" s="190">
        <v>0</v>
      </c>
      <c r="S753" s="190">
        <v>0</v>
      </c>
      <c r="T753" s="190">
        <v>0</v>
      </c>
      <c r="U753" s="17">
        <v>0</v>
      </c>
      <c r="V753" s="190">
        <v>40455</v>
      </c>
      <c r="W753" s="17">
        <f>+W$3</f>
        <v>10</v>
      </c>
      <c r="X753" s="17">
        <f>+X$3</f>
        <v>10</v>
      </c>
      <c r="Y753" s="17">
        <f>+Y$3</f>
        <v>10</v>
      </c>
      <c r="Z753" s="17">
        <f t="shared" ref="Z753:BQ753" si="276">+Z$3</f>
        <v>10</v>
      </c>
      <c r="AA753" s="77">
        <f t="shared" si="276"/>
        <v>10</v>
      </c>
      <c r="AB753" s="77">
        <f t="shared" si="276"/>
        <v>10</v>
      </c>
      <c r="AC753">
        <f t="shared" si="276"/>
        <v>10</v>
      </c>
      <c r="AD753">
        <f t="shared" si="276"/>
        <v>10</v>
      </c>
      <c r="AE753">
        <f t="shared" si="276"/>
        <v>10</v>
      </c>
      <c r="AF753">
        <f t="shared" si="276"/>
        <v>10</v>
      </c>
      <c r="AG753">
        <f t="shared" si="276"/>
        <v>10</v>
      </c>
      <c r="AH753">
        <f t="shared" si="276"/>
        <v>10</v>
      </c>
      <c r="AI753">
        <f t="shared" si="276"/>
        <v>10</v>
      </c>
      <c r="AJ753">
        <f t="shared" si="276"/>
        <v>10</v>
      </c>
      <c r="AK753">
        <f t="shared" si="276"/>
        <v>10</v>
      </c>
      <c r="AL753">
        <f t="shared" si="276"/>
        <v>10</v>
      </c>
      <c r="AM753">
        <f t="shared" si="276"/>
        <v>10</v>
      </c>
      <c r="AN753">
        <f t="shared" si="276"/>
        <v>10</v>
      </c>
      <c r="AO753">
        <f t="shared" si="276"/>
        <v>10</v>
      </c>
      <c r="AP753">
        <f t="shared" si="276"/>
        <v>10</v>
      </c>
      <c r="AQ753">
        <f t="shared" si="276"/>
        <v>10</v>
      </c>
      <c r="AR753">
        <f t="shared" si="276"/>
        <v>10</v>
      </c>
      <c r="AS753">
        <f t="shared" si="276"/>
        <v>10</v>
      </c>
      <c r="AT753">
        <f t="shared" si="276"/>
        <v>10</v>
      </c>
      <c r="AU753">
        <f t="shared" si="276"/>
        <v>10</v>
      </c>
      <c r="AV753">
        <f t="shared" si="276"/>
        <v>10</v>
      </c>
      <c r="AW753">
        <f t="shared" si="276"/>
        <v>10</v>
      </c>
      <c r="AX753">
        <f t="shared" si="276"/>
        <v>10</v>
      </c>
      <c r="AY753">
        <f t="shared" si="276"/>
        <v>10</v>
      </c>
      <c r="AZ753">
        <f t="shared" si="276"/>
        <v>10</v>
      </c>
      <c r="BA753">
        <f t="shared" si="276"/>
        <v>10</v>
      </c>
      <c r="BB753">
        <f t="shared" si="276"/>
        <v>10</v>
      </c>
      <c r="BC753">
        <f t="shared" si="276"/>
        <v>10</v>
      </c>
      <c r="BD753">
        <f t="shared" si="276"/>
        <v>10</v>
      </c>
      <c r="BE753">
        <f t="shared" si="276"/>
        <v>10</v>
      </c>
      <c r="BF753">
        <f t="shared" si="276"/>
        <v>10</v>
      </c>
      <c r="BG753">
        <f t="shared" si="276"/>
        <v>10</v>
      </c>
      <c r="BH753">
        <f t="shared" si="276"/>
        <v>10</v>
      </c>
      <c r="BI753">
        <f t="shared" si="276"/>
        <v>10</v>
      </c>
      <c r="BJ753">
        <f t="shared" si="276"/>
        <v>10</v>
      </c>
      <c r="BK753">
        <f t="shared" si="276"/>
        <v>10</v>
      </c>
      <c r="BL753">
        <f t="shared" si="276"/>
        <v>10</v>
      </c>
      <c r="BM753">
        <f t="shared" si="276"/>
        <v>10</v>
      </c>
      <c r="BN753">
        <f t="shared" si="276"/>
        <v>10</v>
      </c>
      <c r="BO753">
        <f t="shared" si="276"/>
        <v>10</v>
      </c>
      <c r="BP753">
        <f t="shared" si="276"/>
        <v>10</v>
      </c>
      <c r="BQ753">
        <f t="shared" si="276"/>
        <v>10</v>
      </c>
      <c r="BR753" s="16"/>
    </row>
    <row r="754" spans="1:70">
      <c r="A754" s="317"/>
      <c r="B754" s="312" t="s">
        <v>20</v>
      </c>
      <c r="C754" s="313"/>
      <c r="D754" s="211">
        <f>+入力シート①!AF$2</f>
        <v>0</v>
      </c>
      <c r="E754" s="208"/>
      <c r="F754" s="209"/>
      <c r="G754" s="209"/>
      <c r="H754" s="209"/>
      <c r="I754" s="209"/>
      <c r="J754" s="209"/>
      <c r="K754" s="210"/>
      <c r="M754" s="16"/>
      <c r="N754" s="191">
        <v>0</v>
      </c>
      <c r="O754" s="191">
        <v>0</v>
      </c>
      <c r="P754" s="191">
        <v>0</v>
      </c>
      <c r="Q754" s="191">
        <v>0</v>
      </c>
      <c r="R754" s="191">
        <v>0</v>
      </c>
      <c r="S754" s="191">
        <v>0</v>
      </c>
      <c r="T754" s="191">
        <v>0</v>
      </c>
      <c r="U754" s="17">
        <v>0</v>
      </c>
      <c r="V754" s="17">
        <v>0</v>
      </c>
      <c r="W754" s="17"/>
      <c r="X754" s="17"/>
      <c r="BR754" s="16"/>
    </row>
    <row r="755" spans="1:70">
      <c r="A755" s="317"/>
      <c r="B755" s="312" t="s">
        <v>62</v>
      </c>
      <c r="C755" s="313"/>
      <c r="D755" s="198">
        <f>+入力シート①!AF$3</f>
        <v>0</v>
      </c>
      <c r="E755" s="208"/>
      <c r="F755" s="209"/>
      <c r="G755" s="209"/>
      <c r="H755" s="209"/>
      <c r="I755" s="209"/>
      <c r="J755" s="209"/>
      <c r="K755" s="210"/>
      <c r="M755" s="16"/>
      <c r="N755" s="17">
        <v>0</v>
      </c>
      <c r="O755" s="17">
        <v>0</v>
      </c>
      <c r="P755" s="17">
        <v>0</v>
      </c>
      <c r="Q755" s="17">
        <v>0</v>
      </c>
      <c r="R755" s="17">
        <v>0</v>
      </c>
      <c r="S755" s="17">
        <v>0</v>
      </c>
      <c r="T755" s="17">
        <v>0</v>
      </c>
      <c r="U755" s="17">
        <v>0</v>
      </c>
      <c r="V755" s="17">
        <v>0</v>
      </c>
      <c r="W755" s="17">
        <f>+$A$752</f>
        <v>0</v>
      </c>
      <c r="X755" s="17">
        <f>+$A$752</f>
        <v>0</v>
      </c>
      <c r="Y755" s="17">
        <f>+$A$752</f>
        <v>0</v>
      </c>
      <c r="Z755" s="17">
        <f t="shared" ref="Z755:BQ755" si="277">+$A$752</f>
        <v>0</v>
      </c>
      <c r="AA755" s="77">
        <f t="shared" si="277"/>
        <v>0</v>
      </c>
      <c r="AB755" s="77">
        <f t="shared" si="277"/>
        <v>0</v>
      </c>
      <c r="AC755">
        <f t="shared" si="277"/>
        <v>0</v>
      </c>
      <c r="AD755">
        <f t="shared" si="277"/>
        <v>0</v>
      </c>
      <c r="AE755">
        <f t="shared" si="277"/>
        <v>0</v>
      </c>
      <c r="AF755">
        <f t="shared" si="277"/>
        <v>0</v>
      </c>
      <c r="AG755">
        <f t="shared" si="277"/>
        <v>0</v>
      </c>
      <c r="AH755">
        <f t="shared" si="277"/>
        <v>0</v>
      </c>
      <c r="AI755">
        <f t="shared" si="277"/>
        <v>0</v>
      </c>
      <c r="AJ755">
        <f t="shared" si="277"/>
        <v>0</v>
      </c>
      <c r="AK755">
        <f t="shared" si="277"/>
        <v>0</v>
      </c>
      <c r="AL755">
        <f t="shared" si="277"/>
        <v>0</v>
      </c>
      <c r="AM755">
        <f t="shared" si="277"/>
        <v>0</v>
      </c>
      <c r="AN755">
        <f t="shared" si="277"/>
        <v>0</v>
      </c>
      <c r="AO755">
        <f t="shared" si="277"/>
        <v>0</v>
      </c>
      <c r="AP755">
        <f t="shared" si="277"/>
        <v>0</v>
      </c>
      <c r="AQ755">
        <f t="shared" si="277"/>
        <v>0</v>
      </c>
      <c r="AR755">
        <f t="shared" si="277"/>
        <v>0</v>
      </c>
      <c r="AS755">
        <f t="shared" si="277"/>
        <v>0</v>
      </c>
      <c r="AT755">
        <f t="shared" si="277"/>
        <v>0</v>
      </c>
      <c r="AU755">
        <f t="shared" si="277"/>
        <v>0</v>
      </c>
      <c r="AV755">
        <f t="shared" si="277"/>
        <v>0</v>
      </c>
      <c r="AW755">
        <f t="shared" si="277"/>
        <v>0</v>
      </c>
      <c r="AX755">
        <f t="shared" si="277"/>
        <v>0</v>
      </c>
      <c r="AY755">
        <f t="shared" si="277"/>
        <v>0</v>
      </c>
      <c r="AZ755">
        <f t="shared" si="277"/>
        <v>0</v>
      </c>
      <c r="BA755">
        <f t="shared" si="277"/>
        <v>0</v>
      </c>
      <c r="BB755">
        <f t="shared" si="277"/>
        <v>0</v>
      </c>
      <c r="BC755">
        <f t="shared" si="277"/>
        <v>0</v>
      </c>
      <c r="BD755">
        <f t="shared" si="277"/>
        <v>0</v>
      </c>
      <c r="BE755">
        <f t="shared" si="277"/>
        <v>0</v>
      </c>
      <c r="BF755">
        <f t="shared" si="277"/>
        <v>0</v>
      </c>
      <c r="BG755">
        <f t="shared" si="277"/>
        <v>0</v>
      </c>
      <c r="BH755">
        <f t="shared" si="277"/>
        <v>0</v>
      </c>
      <c r="BI755">
        <f t="shared" si="277"/>
        <v>0</v>
      </c>
      <c r="BJ755">
        <f t="shared" si="277"/>
        <v>0</v>
      </c>
      <c r="BK755">
        <f t="shared" si="277"/>
        <v>0</v>
      </c>
      <c r="BL755">
        <f t="shared" si="277"/>
        <v>0</v>
      </c>
      <c r="BM755">
        <f t="shared" si="277"/>
        <v>0</v>
      </c>
      <c r="BN755">
        <f t="shared" si="277"/>
        <v>0</v>
      </c>
      <c r="BO755">
        <f t="shared" si="277"/>
        <v>0</v>
      </c>
      <c r="BP755">
        <f t="shared" si="277"/>
        <v>0</v>
      </c>
      <c r="BQ755">
        <f t="shared" si="277"/>
        <v>0</v>
      </c>
      <c r="BR755" s="16"/>
    </row>
    <row r="756" spans="1:70" ht="16.5" thickBot="1">
      <c r="A756" s="317"/>
      <c r="B756" s="312" t="s">
        <v>21</v>
      </c>
      <c r="C756" s="313"/>
      <c r="D756" s="212">
        <f>+入力シート①!AF$4</f>
        <v>0</v>
      </c>
      <c r="E756" s="213"/>
      <c r="F756" s="214"/>
      <c r="G756" s="214"/>
      <c r="H756" s="214"/>
      <c r="I756" s="214"/>
      <c r="J756" s="214"/>
      <c r="K756" s="215"/>
      <c r="M756" s="16"/>
      <c r="N756" s="166">
        <v>0</v>
      </c>
      <c r="O756" s="166">
        <v>0</v>
      </c>
      <c r="P756" s="166">
        <v>0</v>
      </c>
      <c r="Q756" s="166">
        <v>0</v>
      </c>
      <c r="R756" s="166">
        <v>0</v>
      </c>
      <c r="S756" s="166">
        <v>0</v>
      </c>
      <c r="T756" s="166">
        <v>0</v>
      </c>
      <c r="U756" s="17">
        <v>0</v>
      </c>
      <c r="V756" s="17">
        <v>0</v>
      </c>
      <c r="W756" s="17"/>
      <c r="X756" s="17"/>
      <c r="BR756" s="16"/>
    </row>
    <row r="757" spans="1:70">
      <c r="A757" s="317"/>
      <c r="B757" s="314" t="s">
        <v>22</v>
      </c>
      <c r="C757" s="216">
        <v>0</v>
      </c>
      <c r="D757" s="198">
        <f>+入力シート①!AF$5</f>
        <v>0</v>
      </c>
      <c r="E757" s="198">
        <f>+COUNT($M757:$BR757)</f>
        <v>9</v>
      </c>
      <c r="F757" s="201">
        <f>+AVERAGE($M757:$BR757)</f>
        <v>0</v>
      </c>
      <c r="G757" s="201">
        <f>+STDEV($M757:$BR757)</f>
        <v>0</v>
      </c>
      <c r="H757" s="201">
        <f>+MAX($M757:$BR757)</f>
        <v>0</v>
      </c>
      <c r="I757" s="201">
        <f>+MIN($M757:$BR757)</f>
        <v>0</v>
      </c>
      <c r="J757" s="201">
        <f>+D757-F757</f>
        <v>0</v>
      </c>
      <c r="K757" s="201" t="e">
        <f>+J757/G757</f>
        <v>#DIV/0!</v>
      </c>
      <c r="M757" s="16"/>
      <c r="N757" s="17">
        <v>0</v>
      </c>
      <c r="O757" s="17">
        <v>0</v>
      </c>
      <c r="P757" s="17">
        <v>0</v>
      </c>
      <c r="Q757" s="17">
        <v>0</v>
      </c>
      <c r="R757" s="17">
        <v>0</v>
      </c>
      <c r="S757" s="17">
        <v>0</v>
      </c>
      <c r="T757" s="17">
        <v>0</v>
      </c>
      <c r="U757" s="17">
        <v>0</v>
      </c>
      <c r="V757" s="17">
        <v>0</v>
      </c>
      <c r="W757" s="17"/>
      <c r="X757" s="17"/>
      <c r="BR757" s="16"/>
    </row>
    <row r="758" spans="1:70">
      <c r="A758" s="317"/>
      <c r="B758" s="314"/>
      <c r="C758" s="216">
        <v>10</v>
      </c>
      <c r="D758" s="198">
        <f>+入力シート①!AF$6</f>
        <v>0</v>
      </c>
      <c r="E758" s="198">
        <f t="shared" ref="E758:E772" si="278">+COUNT($M758:$BR758)</f>
        <v>9</v>
      </c>
      <c r="F758" s="201">
        <f t="shared" ref="F758:F772" si="279">+AVERAGE($M758:$BR758)</f>
        <v>0</v>
      </c>
      <c r="G758" s="201">
        <f t="shared" ref="G758:G772" si="280">+STDEV($M758:$BR758)</f>
        <v>0</v>
      </c>
      <c r="H758" s="201">
        <f t="shared" ref="H758:H772" si="281">+MAX($M758:$BR758)</f>
        <v>0</v>
      </c>
      <c r="I758" s="201">
        <f t="shared" ref="I758:I772" si="282">+MIN($M758:$BR758)</f>
        <v>0</v>
      </c>
      <c r="J758" s="201">
        <f t="shared" ref="J758:J769" si="283">+D758-F758</f>
        <v>0</v>
      </c>
      <c r="K758" s="201" t="e">
        <f t="shared" ref="K758:K769" si="284">+J758/G758</f>
        <v>#DIV/0!</v>
      </c>
      <c r="M758" s="16"/>
      <c r="N758" s="17">
        <v>0</v>
      </c>
      <c r="O758" s="17">
        <v>0</v>
      </c>
      <c r="P758" s="17">
        <v>0</v>
      </c>
      <c r="Q758" s="17">
        <v>0</v>
      </c>
      <c r="R758" s="17">
        <v>0</v>
      </c>
      <c r="S758" s="17">
        <v>0</v>
      </c>
      <c r="T758" s="17">
        <v>0</v>
      </c>
      <c r="U758" s="17">
        <v>0</v>
      </c>
      <c r="V758" s="17">
        <v>0</v>
      </c>
      <c r="W758" s="17"/>
      <c r="X758" s="17"/>
      <c r="BR758" s="16"/>
    </row>
    <row r="759" spans="1:70">
      <c r="A759" s="317"/>
      <c r="B759" s="314"/>
      <c r="C759" s="216">
        <v>20</v>
      </c>
      <c r="D759" s="198">
        <f>+入力シート①!AF$7</f>
        <v>0</v>
      </c>
      <c r="E759" s="198">
        <f t="shared" si="278"/>
        <v>9</v>
      </c>
      <c r="F759" s="201">
        <f t="shared" si="279"/>
        <v>0</v>
      </c>
      <c r="G759" s="201">
        <f t="shared" si="280"/>
        <v>0</v>
      </c>
      <c r="H759" s="201">
        <f t="shared" si="281"/>
        <v>0</v>
      </c>
      <c r="I759" s="201">
        <f t="shared" si="282"/>
        <v>0</v>
      </c>
      <c r="J759" s="201">
        <f t="shared" si="283"/>
        <v>0</v>
      </c>
      <c r="K759" s="201" t="e">
        <f t="shared" si="284"/>
        <v>#DIV/0!</v>
      </c>
      <c r="M759" s="16"/>
      <c r="N759" s="17">
        <v>0</v>
      </c>
      <c r="O759" s="17">
        <v>0</v>
      </c>
      <c r="P759" s="17">
        <v>0</v>
      </c>
      <c r="Q759" s="17">
        <v>0</v>
      </c>
      <c r="R759" s="17">
        <v>0</v>
      </c>
      <c r="S759" s="17">
        <v>0</v>
      </c>
      <c r="T759" s="17">
        <v>0</v>
      </c>
      <c r="U759" s="17">
        <v>0</v>
      </c>
      <c r="V759" s="17">
        <v>0</v>
      </c>
      <c r="W759" s="17"/>
      <c r="X759" s="17"/>
      <c r="BR759" s="16"/>
    </row>
    <row r="760" spans="1:70">
      <c r="A760" s="317"/>
      <c r="B760" s="314"/>
      <c r="C760" s="216">
        <v>30</v>
      </c>
      <c r="D760" s="198">
        <f>+入力シート①!AF$8</f>
        <v>0</v>
      </c>
      <c r="E760" s="198">
        <f t="shared" si="278"/>
        <v>9</v>
      </c>
      <c r="F760" s="201">
        <f t="shared" si="279"/>
        <v>0</v>
      </c>
      <c r="G760" s="201">
        <f t="shared" si="280"/>
        <v>0</v>
      </c>
      <c r="H760" s="201">
        <f t="shared" si="281"/>
        <v>0</v>
      </c>
      <c r="I760" s="201">
        <f t="shared" si="282"/>
        <v>0</v>
      </c>
      <c r="J760" s="201">
        <f t="shared" si="283"/>
        <v>0</v>
      </c>
      <c r="K760" s="201" t="e">
        <f t="shared" si="284"/>
        <v>#DIV/0!</v>
      </c>
      <c r="M760" s="16"/>
      <c r="N760" s="17">
        <v>0</v>
      </c>
      <c r="O760" s="17">
        <v>0</v>
      </c>
      <c r="P760" s="17">
        <v>0</v>
      </c>
      <c r="Q760" s="17">
        <v>0</v>
      </c>
      <c r="R760" s="17">
        <v>0</v>
      </c>
      <c r="S760" s="17">
        <v>0</v>
      </c>
      <c r="T760" s="17">
        <v>0</v>
      </c>
      <c r="U760" s="17">
        <v>0</v>
      </c>
      <c r="V760" s="17">
        <v>0</v>
      </c>
      <c r="W760" s="17"/>
      <c r="X760" s="17"/>
      <c r="BR760" s="16"/>
    </row>
    <row r="761" spans="1:70">
      <c r="A761" s="317"/>
      <c r="B761" s="314"/>
      <c r="C761" s="216">
        <v>50</v>
      </c>
      <c r="D761" s="198">
        <f>+入力シート①!AF$9</f>
        <v>0</v>
      </c>
      <c r="E761" s="198">
        <f t="shared" si="278"/>
        <v>9</v>
      </c>
      <c r="F761" s="201">
        <f t="shared" si="279"/>
        <v>0</v>
      </c>
      <c r="G761" s="201">
        <f t="shared" si="280"/>
        <v>0</v>
      </c>
      <c r="H761" s="201">
        <f t="shared" si="281"/>
        <v>0</v>
      </c>
      <c r="I761" s="201">
        <f t="shared" si="282"/>
        <v>0</v>
      </c>
      <c r="J761" s="201">
        <f t="shared" si="283"/>
        <v>0</v>
      </c>
      <c r="K761" s="201" t="e">
        <f t="shared" si="284"/>
        <v>#DIV/0!</v>
      </c>
      <c r="M761" s="16"/>
      <c r="N761" s="17">
        <v>0</v>
      </c>
      <c r="O761" s="17">
        <v>0</v>
      </c>
      <c r="P761" s="17">
        <v>0</v>
      </c>
      <c r="Q761" s="17">
        <v>0</v>
      </c>
      <c r="R761" s="17">
        <v>0</v>
      </c>
      <c r="S761" s="17">
        <v>0</v>
      </c>
      <c r="T761" s="17">
        <v>0</v>
      </c>
      <c r="U761" s="17">
        <v>0</v>
      </c>
      <c r="V761" s="17">
        <v>0</v>
      </c>
      <c r="W761" s="17"/>
      <c r="X761" s="17"/>
      <c r="BR761" s="16"/>
    </row>
    <row r="762" spans="1:70">
      <c r="A762" s="317"/>
      <c r="B762" s="314"/>
      <c r="C762" s="216">
        <v>75</v>
      </c>
      <c r="D762" s="198">
        <f>+入力シート①!AF$10</f>
        <v>0</v>
      </c>
      <c r="E762" s="198">
        <f t="shared" si="278"/>
        <v>9</v>
      </c>
      <c r="F762" s="201">
        <f t="shared" si="279"/>
        <v>0</v>
      </c>
      <c r="G762" s="201">
        <f t="shared" si="280"/>
        <v>0</v>
      </c>
      <c r="H762" s="201">
        <f t="shared" si="281"/>
        <v>0</v>
      </c>
      <c r="I762" s="201">
        <f t="shared" si="282"/>
        <v>0</v>
      </c>
      <c r="J762" s="201">
        <f t="shared" si="283"/>
        <v>0</v>
      </c>
      <c r="K762" s="201" t="e">
        <f t="shared" si="284"/>
        <v>#DIV/0!</v>
      </c>
      <c r="M762" s="16"/>
      <c r="N762" s="17">
        <v>0</v>
      </c>
      <c r="O762" s="17">
        <v>0</v>
      </c>
      <c r="P762" s="17">
        <v>0</v>
      </c>
      <c r="Q762" s="17">
        <v>0</v>
      </c>
      <c r="R762" s="17">
        <v>0</v>
      </c>
      <c r="S762" s="17">
        <v>0</v>
      </c>
      <c r="T762" s="17">
        <v>0</v>
      </c>
      <c r="U762" s="17">
        <v>0</v>
      </c>
      <c r="V762" s="17">
        <v>0</v>
      </c>
      <c r="W762" s="17"/>
      <c r="X762" s="17"/>
      <c r="BR762" s="16"/>
    </row>
    <row r="763" spans="1:70">
      <c r="A763" s="317"/>
      <c r="B763" s="314"/>
      <c r="C763" s="216">
        <v>100</v>
      </c>
      <c r="D763" s="198">
        <f>+入力シート①!AF$11</f>
        <v>0</v>
      </c>
      <c r="E763" s="198">
        <f t="shared" si="278"/>
        <v>9</v>
      </c>
      <c r="F763" s="201">
        <f t="shared" si="279"/>
        <v>0</v>
      </c>
      <c r="G763" s="201">
        <f t="shared" si="280"/>
        <v>0</v>
      </c>
      <c r="H763" s="201">
        <f t="shared" si="281"/>
        <v>0</v>
      </c>
      <c r="I763" s="201">
        <f t="shared" si="282"/>
        <v>0</v>
      </c>
      <c r="J763" s="201">
        <f t="shared" si="283"/>
        <v>0</v>
      </c>
      <c r="K763" s="201" t="e">
        <f t="shared" si="284"/>
        <v>#DIV/0!</v>
      </c>
      <c r="M763" s="16"/>
      <c r="N763" s="17">
        <v>0</v>
      </c>
      <c r="O763" s="17">
        <v>0</v>
      </c>
      <c r="P763" s="17">
        <v>0</v>
      </c>
      <c r="Q763" s="17">
        <v>0</v>
      </c>
      <c r="R763" s="17">
        <v>0</v>
      </c>
      <c r="S763" s="17">
        <v>0</v>
      </c>
      <c r="T763" s="17">
        <v>0</v>
      </c>
      <c r="U763" s="17">
        <v>0</v>
      </c>
      <c r="V763" s="17">
        <v>0</v>
      </c>
      <c r="W763" s="17"/>
      <c r="X763" s="17"/>
      <c r="BR763" s="16"/>
    </row>
    <row r="764" spans="1:70">
      <c r="A764" s="317"/>
      <c r="B764" s="314"/>
      <c r="C764" s="216">
        <v>150</v>
      </c>
      <c r="D764" s="198">
        <f>+入力シート①!AF$12</f>
        <v>0</v>
      </c>
      <c r="E764" s="198">
        <f t="shared" si="278"/>
        <v>9</v>
      </c>
      <c r="F764" s="201">
        <f t="shared" si="279"/>
        <v>0</v>
      </c>
      <c r="G764" s="201">
        <f t="shared" si="280"/>
        <v>0</v>
      </c>
      <c r="H764" s="201">
        <f t="shared" si="281"/>
        <v>0</v>
      </c>
      <c r="I764" s="201">
        <f t="shared" si="282"/>
        <v>0</v>
      </c>
      <c r="J764" s="201">
        <f t="shared" si="283"/>
        <v>0</v>
      </c>
      <c r="K764" s="201" t="e">
        <f t="shared" si="284"/>
        <v>#DIV/0!</v>
      </c>
      <c r="M764" s="16"/>
      <c r="N764" s="17">
        <v>0</v>
      </c>
      <c r="O764" s="17">
        <v>0</v>
      </c>
      <c r="P764" s="17">
        <v>0</v>
      </c>
      <c r="Q764" s="17">
        <v>0</v>
      </c>
      <c r="R764" s="17">
        <v>0</v>
      </c>
      <c r="S764" s="17">
        <v>0</v>
      </c>
      <c r="T764" s="17">
        <v>0</v>
      </c>
      <c r="U764" s="17">
        <v>0</v>
      </c>
      <c r="V764" s="17">
        <v>0</v>
      </c>
      <c r="W764" s="17"/>
      <c r="X764" s="17"/>
      <c r="BR764" s="16"/>
    </row>
    <row r="765" spans="1:70">
      <c r="A765" s="317"/>
      <c r="B765" s="314"/>
      <c r="C765" s="216">
        <v>200</v>
      </c>
      <c r="D765" s="198">
        <f>+入力シート①!AF$13</f>
        <v>0</v>
      </c>
      <c r="E765" s="198">
        <f t="shared" si="278"/>
        <v>9</v>
      </c>
      <c r="F765" s="201">
        <f t="shared" si="279"/>
        <v>0</v>
      </c>
      <c r="G765" s="201">
        <f t="shared" si="280"/>
        <v>0</v>
      </c>
      <c r="H765" s="201">
        <f t="shared" si="281"/>
        <v>0</v>
      </c>
      <c r="I765" s="201">
        <f t="shared" si="282"/>
        <v>0</v>
      </c>
      <c r="J765" s="201">
        <f t="shared" si="283"/>
        <v>0</v>
      </c>
      <c r="K765" s="201" t="e">
        <f t="shared" si="284"/>
        <v>#DIV/0!</v>
      </c>
      <c r="M765" s="16"/>
      <c r="N765" s="17">
        <v>0</v>
      </c>
      <c r="O765" s="17">
        <v>0</v>
      </c>
      <c r="P765" s="17">
        <v>0</v>
      </c>
      <c r="Q765" s="17">
        <v>0</v>
      </c>
      <c r="R765" s="17">
        <v>0</v>
      </c>
      <c r="S765" s="17">
        <v>0</v>
      </c>
      <c r="T765" s="17">
        <v>0</v>
      </c>
      <c r="U765" s="17">
        <v>0</v>
      </c>
      <c r="V765" s="17">
        <v>0</v>
      </c>
      <c r="W765" s="17"/>
      <c r="X765" s="17"/>
      <c r="BR765" s="16"/>
    </row>
    <row r="766" spans="1:70">
      <c r="A766" s="317"/>
      <c r="B766" s="314"/>
      <c r="C766" s="216">
        <v>300</v>
      </c>
      <c r="D766" s="198">
        <f>+入力シート①!AF$14</f>
        <v>0</v>
      </c>
      <c r="E766" s="198">
        <f t="shared" si="278"/>
        <v>9</v>
      </c>
      <c r="F766" s="201">
        <f t="shared" si="279"/>
        <v>0</v>
      </c>
      <c r="G766" s="201">
        <f t="shared" si="280"/>
        <v>0</v>
      </c>
      <c r="H766" s="201">
        <f t="shared" si="281"/>
        <v>0</v>
      </c>
      <c r="I766" s="201">
        <f t="shared" si="282"/>
        <v>0</v>
      </c>
      <c r="J766" s="201">
        <f t="shared" si="283"/>
        <v>0</v>
      </c>
      <c r="K766" s="201" t="e">
        <f t="shared" si="284"/>
        <v>#DIV/0!</v>
      </c>
      <c r="M766" s="16"/>
      <c r="N766" s="17">
        <v>0</v>
      </c>
      <c r="O766" s="17">
        <v>0</v>
      </c>
      <c r="P766" s="17">
        <v>0</v>
      </c>
      <c r="Q766" s="17">
        <v>0</v>
      </c>
      <c r="R766" s="17">
        <v>0</v>
      </c>
      <c r="S766" s="17">
        <v>0</v>
      </c>
      <c r="T766" s="17">
        <v>0</v>
      </c>
      <c r="U766" s="17">
        <v>0</v>
      </c>
      <c r="V766" s="17">
        <v>0</v>
      </c>
      <c r="W766" s="17"/>
      <c r="X766" s="17"/>
      <c r="BR766" s="16"/>
    </row>
    <row r="767" spans="1:70">
      <c r="A767" s="317"/>
      <c r="B767" s="314"/>
      <c r="C767" s="216">
        <v>400</v>
      </c>
      <c r="D767" s="198">
        <f>+入力シート①!AF$15</f>
        <v>0</v>
      </c>
      <c r="E767" s="198">
        <f t="shared" si="278"/>
        <v>9</v>
      </c>
      <c r="F767" s="201">
        <f t="shared" si="279"/>
        <v>0</v>
      </c>
      <c r="G767" s="201">
        <f t="shared" si="280"/>
        <v>0</v>
      </c>
      <c r="H767" s="201">
        <f t="shared" si="281"/>
        <v>0</v>
      </c>
      <c r="I767" s="201">
        <f t="shared" si="282"/>
        <v>0</v>
      </c>
      <c r="J767" s="201">
        <f t="shared" si="283"/>
        <v>0</v>
      </c>
      <c r="K767" s="201" t="e">
        <f t="shared" si="284"/>
        <v>#DIV/0!</v>
      </c>
      <c r="M767" s="16"/>
      <c r="N767" s="17">
        <v>0</v>
      </c>
      <c r="O767" s="17">
        <v>0</v>
      </c>
      <c r="P767" s="17">
        <v>0</v>
      </c>
      <c r="Q767" s="17">
        <v>0</v>
      </c>
      <c r="R767" s="17">
        <v>0</v>
      </c>
      <c r="S767" s="17">
        <v>0</v>
      </c>
      <c r="T767" s="17">
        <v>0</v>
      </c>
      <c r="U767" s="17">
        <v>0</v>
      </c>
      <c r="V767" s="17">
        <v>0</v>
      </c>
      <c r="W767" s="17"/>
      <c r="X767" s="17"/>
      <c r="BR767" s="16"/>
    </row>
    <row r="768" spans="1:70">
      <c r="A768" s="317"/>
      <c r="B768" s="314"/>
      <c r="C768" s="216">
        <v>500</v>
      </c>
      <c r="D768" s="198">
        <f>+入力シート①!AF$16</f>
        <v>0</v>
      </c>
      <c r="E768" s="198">
        <f t="shared" si="278"/>
        <v>9</v>
      </c>
      <c r="F768" s="201">
        <f t="shared" si="279"/>
        <v>0</v>
      </c>
      <c r="G768" s="201">
        <f t="shared" si="280"/>
        <v>0</v>
      </c>
      <c r="H768" s="201">
        <f t="shared" si="281"/>
        <v>0</v>
      </c>
      <c r="I768" s="201">
        <f t="shared" si="282"/>
        <v>0</v>
      </c>
      <c r="J768" s="201">
        <f t="shared" si="283"/>
        <v>0</v>
      </c>
      <c r="K768" s="201" t="e">
        <f t="shared" si="284"/>
        <v>#DIV/0!</v>
      </c>
      <c r="M768" s="16"/>
      <c r="N768" s="17">
        <v>0</v>
      </c>
      <c r="O768" s="17">
        <v>0</v>
      </c>
      <c r="P768" s="17">
        <v>0</v>
      </c>
      <c r="Q768" s="17">
        <v>0</v>
      </c>
      <c r="R768" s="17">
        <v>0</v>
      </c>
      <c r="S768" s="17">
        <v>0</v>
      </c>
      <c r="T768" s="17">
        <v>0</v>
      </c>
      <c r="U768" s="17">
        <v>0</v>
      </c>
      <c r="V768" s="17">
        <v>0</v>
      </c>
      <c r="W768" s="17"/>
      <c r="X768" s="17"/>
      <c r="BR768" s="16"/>
    </row>
    <row r="769" spans="1:70">
      <c r="A769" s="317"/>
      <c r="B769" s="314"/>
      <c r="C769" s="216">
        <v>600</v>
      </c>
      <c r="D769" s="198">
        <f>+入力シート①!AF$17</f>
        <v>0</v>
      </c>
      <c r="E769" s="198">
        <f t="shared" si="278"/>
        <v>9</v>
      </c>
      <c r="F769" s="201">
        <f t="shared" si="279"/>
        <v>0</v>
      </c>
      <c r="G769" s="201">
        <f t="shared" si="280"/>
        <v>0</v>
      </c>
      <c r="H769" s="201">
        <f t="shared" si="281"/>
        <v>0</v>
      </c>
      <c r="I769" s="201">
        <f t="shared" si="282"/>
        <v>0</v>
      </c>
      <c r="J769" s="201">
        <f t="shared" si="283"/>
        <v>0</v>
      </c>
      <c r="K769" s="201" t="e">
        <f t="shared" si="284"/>
        <v>#DIV/0!</v>
      </c>
      <c r="M769" s="16"/>
      <c r="N769" s="17">
        <v>0</v>
      </c>
      <c r="O769" s="17">
        <v>0</v>
      </c>
      <c r="P769" s="17">
        <v>0</v>
      </c>
      <c r="Q769" s="17">
        <v>0</v>
      </c>
      <c r="R769" s="17">
        <v>0</v>
      </c>
      <c r="S769" s="17">
        <v>0</v>
      </c>
      <c r="T769" s="17">
        <v>0</v>
      </c>
      <c r="U769" s="17">
        <v>0</v>
      </c>
      <c r="V769" s="17">
        <v>0</v>
      </c>
      <c r="W769" s="17"/>
      <c r="X769" s="17"/>
      <c r="BR769" s="16"/>
    </row>
    <row r="770" spans="1:70">
      <c r="A770" s="317"/>
      <c r="B770" s="217"/>
      <c r="C770" s="217"/>
      <c r="D770" s="218"/>
      <c r="E770" s="218"/>
      <c r="F770" s="219"/>
      <c r="G770" s="219"/>
      <c r="H770" s="219"/>
      <c r="I770" s="219"/>
      <c r="J770" s="219"/>
      <c r="K770" s="219"/>
      <c r="L770" s="18"/>
      <c r="M770" s="16"/>
      <c r="V770" s="17"/>
      <c r="W770" s="17"/>
      <c r="X770" s="17"/>
      <c r="AC770" s="18"/>
      <c r="AD770" s="18"/>
      <c r="AE770" s="18"/>
      <c r="AF770" s="18"/>
      <c r="AG770" s="18"/>
      <c r="AH770" s="18"/>
      <c r="AI770" s="18"/>
      <c r="AJ770" s="18"/>
      <c r="AK770" s="18"/>
      <c r="AL770" s="18"/>
      <c r="AM770" s="18"/>
      <c r="AN770" s="18"/>
      <c r="AO770" s="18"/>
      <c r="AP770" s="18"/>
      <c r="AQ770" s="18"/>
      <c r="AR770" s="18"/>
      <c r="AS770" s="18"/>
      <c r="AT770" s="18"/>
      <c r="AU770" s="18"/>
      <c r="AV770" s="18"/>
      <c r="AW770" s="18"/>
      <c r="AX770" s="18"/>
      <c r="AY770" s="18"/>
      <c r="AZ770" s="18"/>
      <c r="BA770" s="18"/>
      <c r="BB770" s="18"/>
      <c r="BC770" s="18"/>
      <c r="BD770" s="18"/>
      <c r="BE770" s="18"/>
      <c r="BF770" s="18"/>
      <c r="BG770" s="18"/>
      <c r="BH770" s="18"/>
      <c r="BI770" s="18"/>
      <c r="BJ770" s="18"/>
      <c r="BK770" s="18"/>
      <c r="BL770" s="18"/>
      <c r="BM770" s="18"/>
      <c r="BN770" s="18"/>
      <c r="BO770" s="18"/>
      <c r="BP770" s="18"/>
      <c r="BQ770" s="18"/>
      <c r="BR770" s="16"/>
    </row>
    <row r="771" spans="1:70">
      <c r="A771" s="317"/>
      <c r="B771" s="315" t="s">
        <v>25</v>
      </c>
      <c r="C771" s="220" t="s">
        <v>23</v>
      </c>
      <c r="D771" s="198">
        <f>+入力シート①!AF$19</f>
        <v>0</v>
      </c>
      <c r="E771" s="198">
        <f t="shared" si="278"/>
        <v>9</v>
      </c>
      <c r="F771" s="201">
        <f t="shared" si="279"/>
        <v>0</v>
      </c>
      <c r="G771" s="201">
        <f t="shared" si="280"/>
        <v>0</v>
      </c>
      <c r="H771" s="201">
        <f t="shared" si="281"/>
        <v>0</v>
      </c>
      <c r="I771" s="201">
        <f t="shared" si="282"/>
        <v>0</v>
      </c>
      <c r="J771" s="201">
        <f>+D771-F771</f>
        <v>0</v>
      </c>
      <c r="K771" s="201" t="e">
        <f>+J771/G771</f>
        <v>#DIV/0!</v>
      </c>
      <c r="M771" s="16"/>
      <c r="N771" s="17">
        <v>0</v>
      </c>
      <c r="O771" s="17">
        <v>0</v>
      </c>
      <c r="P771" s="17">
        <v>0</v>
      </c>
      <c r="Q771" s="17">
        <v>0</v>
      </c>
      <c r="R771" s="17">
        <v>0</v>
      </c>
      <c r="S771" s="17">
        <v>0</v>
      </c>
      <c r="T771" s="17">
        <v>0</v>
      </c>
      <c r="U771" s="17">
        <v>0</v>
      </c>
      <c r="V771" s="17">
        <v>0</v>
      </c>
      <c r="W771" s="17"/>
      <c r="X771" s="17"/>
      <c r="BR771" s="16"/>
    </row>
    <row r="772" spans="1:70">
      <c r="A772" s="317"/>
      <c r="B772" s="316"/>
      <c r="C772" s="221" t="s">
        <v>24</v>
      </c>
      <c r="D772" s="198">
        <f>+入力シート①!AF$20</f>
        <v>0</v>
      </c>
      <c r="E772" s="198">
        <f t="shared" si="278"/>
        <v>9</v>
      </c>
      <c r="F772" s="201">
        <f t="shared" si="279"/>
        <v>0</v>
      </c>
      <c r="G772" s="201">
        <f t="shared" si="280"/>
        <v>0</v>
      </c>
      <c r="H772" s="201">
        <f t="shared" si="281"/>
        <v>0</v>
      </c>
      <c r="I772" s="201">
        <f t="shared" si="282"/>
        <v>0</v>
      </c>
      <c r="J772" s="201">
        <f>+D772-F772</f>
        <v>0</v>
      </c>
      <c r="K772" s="201" t="e">
        <f>+J772/G772</f>
        <v>#DIV/0!</v>
      </c>
      <c r="M772" s="16"/>
      <c r="N772" s="17">
        <v>0</v>
      </c>
      <c r="O772" s="17">
        <v>0</v>
      </c>
      <c r="P772" s="17">
        <v>0</v>
      </c>
      <c r="Q772" s="17">
        <v>0</v>
      </c>
      <c r="R772" s="17">
        <v>0</v>
      </c>
      <c r="S772" s="17">
        <v>0</v>
      </c>
      <c r="T772" s="17">
        <v>0</v>
      </c>
      <c r="U772" s="17">
        <v>0</v>
      </c>
      <c r="V772" s="17">
        <v>0</v>
      </c>
      <c r="W772" s="17"/>
      <c r="X772" s="17"/>
      <c r="BR772" s="16"/>
    </row>
    <row r="773" spans="1:70" ht="0.95" customHeight="1">
      <c r="M773" s="16"/>
      <c r="V773" s="17"/>
      <c r="W773" s="17"/>
      <c r="X773" s="17"/>
      <c r="BR773" s="16"/>
    </row>
    <row r="774" spans="1:70" ht="0.95" customHeight="1">
      <c r="M774" s="16"/>
      <c r="V774" s="17"/>
      <c r="W774" s="17"/>
      <c r="X774" s="17"/>
      <c r="BR774" s="16"/>
    </row>
    <row r="775" spans="1:70" ht="0.95" customHeight="1">
      <c r="M775" s="16"/>
      <c r="V775" s="17"/>
      <c r="W775" s="17"/>
      <c r="X775" s="17"/>
      <c r="BR775" s="16"/>
    </row>
    <row r="776" spans="1:70" ht="0.95" customHeight="1">
      <c r="M776" s="16"/>
      <c r="V776" s="17"/>
      <c r="W776" s="17"/>
      <c r="X776" s="17"/>
      <c r="BR776" s="16"/>
    </row>
    <row r="777" spans="1:70" ht="0.95" customHeight="1">
      <c r="M777" s="16"/>
      <c r="V777" s="17"/>
      <c r="W777" s="17"/>
      <c r="X777" s="17"/>
      <c r="BR777" s="16"/>
    </row>
    <row r="778" spans="1:70" ht="0.95" customHeight="1">
      <c r="M778" s="16"/>
      <c r="V778" s="17"/>
      <c r="W778" s="17"/>
      <c r="X778" s="17"/>
      <c r="BR778" s="16"/>
    </row>
    <row r="779" spans="1:70" ht="0.95" customHeight="1">
      <c r="M779" s="16"/>
      <c r="V779" s="17"/>
      <c r="W779" s="17"/>
      <c r="X779" s="17"/>
      <c r="BR779" s="16"/>
    </row>
    <row r="780" spans="1:70" ht="0.95" customHeight="1">
      <c r="M780" s="16"/>
      <c r="V780" s="17"/>
      <c r="W780" s="17"/>
      <c r="X780" s="17"/>
      <c r="BR780" s="16"/>
    </row>
    <row r="781" spans="1:70" ht="16.5" thickBot="1">
      <c r="D781" s="199" t="s">
        <v>26</v>
      </c>
      <c r="E781" s="199" t="s">
        <v>3</v>
      </c>
      <c r="F781" s="200" t="s">
        <v>4</v>
      </c>
      <c r="G781" s="200" t="s">
        <v>8</v>
      </c>
      <c r="H781" s="200" t="s">
        <v>5</v>
      </c>
      <c r="I781" s="200" t="s">
        <v>6</v>
      </c>
      <c r="J781" s="200" t="s">
        <v>7</v>
      </c>
      <c r="K781" s="201" t="s">
        <v>61</v>
      </c>
      <c r="M781" s="16"/>
      <c r="N781" s="17" t="s">
        <v>26</v>
      </c>
      <c r="O781" s="17" t="s">
        <v>26</v>
      </c>
      <c r="P781" s="17" t="s">
        <v>26</v>
      </c>
      <c r="Q781" s="17" t="s">
        <v>26</v>
      </c>
      <c r="R781" s="17" t="s">
        <v>26</v>
      </c>
      <c r="S781" s="17" t="s">
        <v>111</v>
      </c>
      <c r="T781" s="17" t="s">
        <v>111</v>
      </c>
      <c r="U781" s="17" t="s">
        <v>26</v>
      </c>
      <c r="V781" s="170" t="s">
        <v>111</v>
      </c>
      <c r="W781" s="170"/>
      <c r="X781" s="170"/>
      <c r="Y781" s="170"/>
      <c r="Z781" s="170"/>
      <c r="AA781" s="78"/>
      <c r="AB781" s="78"/>
      <c r="AC781" s="1"/>
      <c r="AD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6"/>
    </row>
    <row r="782" spans="1:70">
      <c r="A782" s="317"/>
      <c r="B782" s="312" t="s">
        <v>18</v>
      </c>
      <c r="C782" s="313"/>
      <c r="D782" s="203">
        <f>+入力シート①!AG$2</f>
        <v>0</v>
      </c>
      <c r="E782" s="204"/>
      <c r="F782" s="205"/>
      <c r="G782" s="205"/>
      <c r="H782" s="205"/>
      <c r="I782" s="205"/>
      <c r="J782" s="205"/>
      <c r="K782" s="206"/>
      <c r="M782" s="16"/>
      <c r="N782" s="189">
        <v>0</v>
      </c>
      <c r="O782" s="189">
        <v>0</v>
      </c>
      <c r="P782" s="189">
        <v>0</v>
      </c>
      <c r="Q782" s="189">
        <v>0</v>
      </c>
      <c r="R782" s="189">
        <v>0</v>
      </c>
      <c r="S782" s="189">
        <v>0</v>
      </c>
      <c r="T782" s="189">
        <v>0</v>
      </c>
      <c r="U782" s="17">
        <v>0</v>
      </c>
      <c r="V782" s="189">
        <v>40455</v>
      </c>
      <c r="W782" s="17">
        <f t="shared" ref="W782:BE782" si="285">+W$1</f>
        <v>2009</v>
      </c>
      <c r="X782" s="17">
        <f t="shared" si="285"/>
        <v>2008</v>
      </c>
      <c r="Y782" s="17">
        <f t="shared" si="285"/>
        <v>2007</v>
      </c>
      <c r="Z782" s="17">
        <f t="shared" si="285"/>
        <v>2006</v>
      </c>
      <c r="AA782" s="77">
        <f t="shared" si="285"/>
        <v>2005</v>
      </c>
      <c r="AB782" s="77">
        <f t="shared" si="285"/>
        <v>2004</v>
      </c>
      <c r="AC782">
        <f t="shared" si="285"/>
        <v>2003</v>
      </c>
      <c r="AD782">
        <f t="shared" si="285"/>
        <v>2002</v>
      </c>
      <c r="AE782">
        <f t="shared" si="285"/>
        <v>2001</v>
      </c>
      <c r="AF782">
        <f t="shared" si="285"/>
        <v>2000</v>
      </c>
      <c r="AG782">
        <f t="shared" si="285"/>
        <v>1999</v>
      </c>
      <c r="AH782">
        <f t="shared" si="285"/>
        <v>1998</v>
      </c>
      <c r="AI782">
        <f t="shared" si="285"/>
        <v>1997</v>
      </c>
      <c r="AJ782">
        <f t="shared" si="285"/>
        <v>1996</v>
      </c>
      <c r="AK782">
        <f t="shared" si="285"/>
        <v>1995</v>
      </c>
      <c r="AL782">
        <f t="shared" si="285"/>
        <v>1994</v>
      </c>
      <c r="AM782">
        <f t="shared" si="285"/>
        <v>1993</v>
      </c>
      <c r="AN782">
        <f t="shared" si="285"/>
        <v>1992</v>
      </c>
      <c r="AO782">
        <f t="shared" si="285"/>
        <v>1991</v>
      </c>
      <c r="AP782">
        <f t="shared" si="285"/>
        <v>1990</v>
      </c>
      <c r="AQ782">
        <f t="shared" si="285"/>
        <v>1990</v>
      </c>
      <c r="AR782">
        <f t="shared" si="285"/>
        <v>1990</v>
      </c>
      <c r="AS782">
        <f t="shared" si="285"/>
        <v>1989</v>
      </c>
      <c r="AT782">
        <f t="shared" si="285"/>
        <v>1988</v>
      </c>
      <c r="AU782">
        <f t="shared" si="285"/>
        <v>1988</v>
      </c>
      <c r="AV782">
        <f t="shared" si="285"/>
        <v>1988</v>
      </c>
      <c r="AW782">
        <f t="shared" si="285"/>
        <v>1987</v>
      </c>
      <c r="AX782">
        <f t="shared" si="285"/>
        <v>1987</v>
      </c>
      <c r="AY782">
        <f t="shared" si="285"/>
        <v>1987</v>
      </c>
      <c r="AZ782">
        <f t="shared" si="285"/>
        <v>1986</v>
      </c>
      <c r="BA782">
        <f t="shared" si="285"/>
        <v>1986</v>
      </c>
      <c r="BB782">
        <f t="shared" si="285"/>
        <v>1986</v>
      </c>
      <c r="BC782">
        <f t="shared" si="285"/>
        <v>1985</v>
      </c>
      <c r="BD782">
        <f t="shared" si="285"/>
        <v>1985</v>
      </c>
      <c r="BE782">
        <f t="shared" si="285"/>
        <v>1985</v>
      </c>
      <c r="BF782">
        <f t="shared" ref="BF782:BQ782" si="286">+BF$1</f>
        <v>1984</v>
      </c>
      <c r="BG782">
        <f t="shared" si="286"/>
        <v>1984</v>
      </c>
      <c r="BH782">
        <f t="shared" si="286"/>
        <v>1984</v>
      </c>
      <c r="BI782">
        <f t="shared" si="286"/>
        <v>1983</v>
      </c>
      <c r="BJ782">
        <f t="shared" si="286"/>
        <v>1983</v>
      </c>
      <c r="BK782">
        <f t="shared" si="286"/>
        <v>1983</v>
      </c>
      <c r="BL782">
        <f t="shared" si="286"/>
        <v>1983</v>
      </c>
      <c r="BM782">
        <f t="shared" si="286"/>
        <v>1982</v>
      </c>
      <c r="BN782">
        <f t="shared" si="286"/>
        <v>1981</v>
      </c>
      <c r="BO782">
        <f t="shared" si="286"/>
        <v>1981</v>
      </c>
      <c r="BP782">
        <f t="shared" si="286"/>
        <v>1981</v>
      </c>
      <c r="BQ782">
        <f t="shared" si="286"/>
        <v>1980</v>
      </c>
      <c r="BR782" s="16"/>
    </row>
    <row r="783" spans="1:70">
      <c r="A783" s="317"/>
      <c r="B783" s="312" t="s">
        <v>19</v>
      </c>
      <c r="C783" s="313"/>
      <c r="D783" s="207">
        <f>+入力シート①!AG$2</f>
        <v>0</v>
      </c>
      <c r="E783" s="208"/>
      <c r="F783" s="209"/>
      <c r="G783" s="209"/>
      <c r="H783" s="209"/>
      <c r="I783" s="209"/>
      <c r="J783" s="209"/>
      <c r="K783" s="210"/>
      <c r="M783" s="16"/>
      <c r="N783" s="190">
        <v>0</v>
      </c>
      <c r="O783" s="190">
        <v>0</v>
      </c>
      <c r="P783" s="190">
        <v>0</v>
      </c>
      <c r="Q783" s="190">
        <v>0</v>
      </c>
      <c r="R783" s="190">
        <v>0</v>
      </c>
      <c r="S783" s="190">
        <v>0</v>
      </c>
      <c r="T783" s="190">
        <v>0</v>
      </c>
      <c r="U783" s="17">
        <v>0</v>
      </c>
      <c r="V783" s="190">
        <v>40455</v>
      </c>
      <c r="W783" s="17">
        <f>+W$3</f>
        <v>10</v>
      </c>
      <c r="X783" s="17">
        <f>+X$3</f>
        <v>10</v>
      </c>
      <c r="Y783" s="17">
        <f>+Y$3</f>
        <v>10</v>
      </c>
      <c r="Z783" s="17">
        <f t="shared" ref="Z783:BQ783" si="287">+Z$3</f>
        <v>10</v>
      </c>
      <c r="AA783" s="77">
        <f t="shared" si="287"/>
        <v>10</v>
      </c>
      <c r="AB783" s="77">
        <f t="shared" si="287"/>
        <v>10</v>
      </c>
      <c r="AC783">
        <f t="shared" si="287"/>
        <v>10</v>
      </c>
      <c r="AD783">
        <f t="shared" si="287"/>
        <v>10</v>
      </c>
      <c r="AE783">
        <f t="shared" si="287"/>
        <v>10</v>
      </c>
      <c r="AF783">
        <f t="shared" si="287"/>
        <v>10</v>
      </c>
      <c r="AG783">
        <f t="shared" si="287"/>
        <v>10</v>
      </c>
      <c r="AH783">
        <f t="shared" si="287"/>
        <v>10</v>
      </c>
      <c r="AI783">
        <f t="shared" si="287"/>
        <v>10</v>
      </c>
      <c r="AJ783">
        <f t="shared" si="287"/>
        <v>10</v>
      </c>
      <c r="AK783">
        <f t="shared" si="287"/>
        <v>10</v>
      </c>
      <c r="AL783">
        <f t="shared" si="287"/>
        <v>10</v>
      </c>
      <c r="AM783">
        <f t="shared" si="287"/>
        <v>10</v>
      </c>
      <c r="AN783">
        <f t="shared" si="287"/>
        <v>10</v>
      </c>
      <c r="AO783">
        <f t="shared" si="287"/>
        <v>10</v>
      </c>
      <c r="AP783">
        <f t="shared" si="287"/>
        <v>10</v>
      </c>
      <c r="AQ783">
        <f t="shared" si="287"/>
        <v>10</v>
      </c>
      <c r="AR783">
        <f t="shared" si="287"/>
        <v>10</v>
      </c>
      <c r="AS783">
        <f t="shared" si="287"/>
        <v>10</v>
      </c>
      <c r="AT783">
        <f t="shared" si="287"/>
        <v>10</v>
      </c>
      <c r="AU783">
        <f t="shared" si="287"/>
        <v>10</v>
      </c>
      <c r="AV783">
        <f t="shared" si="287"/>
        <v>10</v>
      </c>
      <c r="AW783">
        <f t="shared" si="287"/>
        <v>10</v>
      </c>
      <c r="AX783">
        <f t="shared" si="287"/>
        <v>10</v>
      </c>
      <c r="AY783">
        <f t="shared" si="287"/>
        <v>10</v>
      </c>
      <c r="AZ783">
        <f t="shared" si="287"/>
        <v>10</v>
      </c>
      <c r="BA783">
        <f t="shared" si="287"/>
        <v>10</v>
      </c>
      <c r="BB783">
        <f t="shared" si="287"/>
        <v>10</v>
      </c>
      <c r="BC783">
        <f t="shared" si="287"/>
        <v>10</v>
      </c>
      <c r="BD783">
        <f t="shared" si="287"/>
        <v>10</v>
      </c>
      <c r="BE783">
        <f t="shared" si="287"/>
        <v>10</v>
      </c>
      <c r="BF783">
        <f t="shared" si="287"/>
        <v>10</v>
      </c>
      <c r="BG783">
        <f t="shared" si="287"/>
        <v>10</v>
      </c>
      <c r="BH783">
        <f t="shared" si="287"/>
        <v>10</v>
      </c>
      <c r="BI783">
        <f t="shared" si="287"/>
        <v>10</v>
      </c>
      <c r="BJ783">
        <f t="shared" si="287"/>
        <v>10</v>
      </c>
      <c r="BK783">
        <f t="shared" si="287"/>
        <v>10</v>
      </c>
      <c r="BL783">
        <f t="shared" si="287"/>
        <v>10</v>
      </c>
      <c r="BM783">
        <f t="shared" si="287"/>
        <v>10</v>
      </c>
      <c r="BN783">
        <f t="shared" si="287"/>
        <v>10</v>
      </c>
      <c r="BO783">
        <f t="shared" si="287"/>
        <v>10</v>
      </c>
      <c r="BP783">
        <f t="shared" si="287"/>
        <v>10</v>
      </c>
      <c r="BQ783">
        <f t="shared" si="287"/>
        <v>10</v>
      </c>
      <c r="BR783" s="16"/>
    </row>
    <row r="784" spans="1:70">
      <c r="A784" s="317"/>
      <c r="B784" s="312" t="s">
        <v>20</v>
      </c>
      <c r="C784" s="313"/>
      <c r="D784" s="211">
        <f>+入力シート①!AG$2</f>
        <v>0</v>
      </c>
      <c r="E784" s="208"/>
      <c r="F784" s="209"/>
      <c r="G784" s="209"/>
      <c r="H784" s="209"/>
      <c r="I784" s="209"/>
      <c r="J784" s="209"/>
      <c r="K784" s="210"/>
      <c r="M784" s="16"/>
      <c r="N784" s="191">
        <v>0</v>
      </c>
      <c r="O784" s="191">
        <v>0</v>
      </c>
      <c r="P784" s="191">
        <v>0</v>
      </c>
      <c r="Q784" s="191">
        <v>0</v>
      </c>
      <c r="R784" s="191">
        <v>0</v>
      </c>
      <c r="S784" s="191">
        <v>0</v>
      </c>
      <c r="T784" s="191">
        <v>0</v>
      </c>
      <c r="U784" s="17">
        <v>0</v>
      </c>
      <c r="V784" s="17">
        <v>0</v>
      </c>
      <c r="W784" s="17"/>
      <c r="X784" s="17"/>
      <c r="BR784" s="16"/>
    </row>
    <row r="785" spans="1:70">
      <c r="A785" s="317"/>
      <c r="B785" s="312" t="s">
        <v>62</v>
      </c>
      <c r="C785" s="313"/>
      <c r="D785" s="198">
        <f>+入力シート①!AG$3</f>
        <v>0</v>
      </c>
      <c r="E785" s="208"/>
      <c r="F785" s="209"/>
      <c r="G785" s="209"/>
      <c r="H785" s="209"/>
      <c r="I785" s="209"/>
      <c r="J785" s="209"/>
      <c r="K785" s="210"/>
      <c r="M785" s="16"/>
      <c r="N785" s="17">
        <v>0</v>
      </c>
      <c r="O785" s="17">
        <v>0</v>
      </c>
      <c r="P785" s="17">
        <v>0</v>
      </c>
      <c r="Q785" s="17">
        <v>0</v>
      </c>
      <c r="R785" s="17">
        <v>0</v>
      </c>
      <c r="S785" s="17">
        <v>0</v>
      </c>
      <c r="T785" s="17">
        <v>0</v>
      </c>
      <c r="U785" s="17">
        <v>0</v>
      </c>
      <c r="V785" s="17">
        <v>0</v>
      </c>
      <c r="W785" s="17">
        <f>+$A$782</f>
        <v>0</v>
      </c>
      <c r="X785" s="17">
        <f>+$A$782</f>
        <v>0</v>
      </c>
      <c r="Y785" s="17">
        <f>+$A$782</f>
        <v>0</v>
      </c>
      <c r="Z785" s="17">
        <f t="shared" ref="Z785:BQ785" si="288">+$A$782</f>
        <v>0</v>
      </c>
      <c r="AA785" s="77">
        <f t="shared" si="288"/>
        <v>0</v>
      </c>
      <c r="AB785" s="77">
        <f t="shared" si="288"/>
        <v>0</v>
      </c>
      <c r="AC785">
        <f t="shared" si="288"/>
        <v>0</v>
      </c>
      <c r="AD785">
        <f t="shared" si="288"/>
        <v>0</v>
      </c>
      <c r="AE785">
        <f t="shared" si="288"/>
        <v>0</v>
      </c>
      <c r="AF785">
        <f t="shared" si="288"/>
        <v>0</v>
      </c>
      <c r="AG785">
        <f t="shared" si="288"/>
        <v>0</v>
      </c>
      <c r="AH785">
        <f t="shared" si="288"/>
        <v>0</v>
      </c>
      <c r="AI785">
        <f t="shared" si="288"/>
        <v>0</v>
      </c>
      <c r="AJ785">
        <f t="shared" si="288"/>
        <v>0</v>
      </c>
      <c r="AK785">
        <f t="shared" si="288"/>
        <v>0</v>
      </c>
      <c r="AL785">
        <f t="shared" si="288"/>
        <v>0</v>
      </c>
      <c r="AM785">
        <f t="shared" si="288"/>
        <v>0</v>
      </c>
      <c r="AN785">
        <f t="shared" si="288"/>
        <v>0</v>
      </c>
      <c r="AO785">
        <f t="shared" si="288"/>
        <v>0</v>
      </c>
      <c r="AP785">
        <f t="shared" si="288"/>
        <v>0</v>
      </c>
      <c r="AQ785">
        <f t="shared" si="288"/>
        <v>0</v>
      </c>
      <c r="AR785">
        <f t="shared" si="288"/>
        <v>0</v>
      </c>
      <c r="AS785">
        <f t="shared" si="288"/>
        <v>0</v>
      </c>
      <c r="AT785">
        <f t="shared" si="288"/>
        <v>0</v>
      </c>
      <c r="AU785">
        <f t="shared" si="288"/>
        <v>0</v>
      </c>
      <c r="AV785">
        <f t="shared" si="288"/>
        <v>0</v>
      </c>
      <c r="AW785">
        <f t="shared" si="288"/>
        <v>0</v>
      </c>
      <c r="AX785">
        <f t="shared" si="288"/>
        <v>0</v>
      </c>
      <c r="AY785">
        <f t="shared" si="288"/>
        <v>0</v>
      </c>
      <c r="AZ785">
        <f t="shared" si="288"/>
        <v>0</v>
      </c>
      <c r="BA785">
        <f t="shared" si="288"/>
        <v>0</v>
      </c>
      <c r="BB785">
        <f t="shared" si="288"/>
        <v>0</v>
      </c>
      <c r="BC785">
        <f t="shared" si="288"/>
        <v>0</v>
      </c>
      <c r="BD785">
        <f t="shared" si="288"/>
        <v>0</v>
      </c>
      <c r="BE785">
        <f t="shared" si="288"/>
        <v>0</v>
      </c>
      <c r="BF785">
        <f t="shared" si="288"/>
        <v>0</v>
      </c>
      <c r="BG785">
        <f t="shared" si="288"/>
        <v>0</v>
      </c>
      <c r="BH785">
        <f t="shared" si="288"/>
        <v>0</v>
      </c>
      <c r="BI785">
        <f t="shared" si="288"/>
        <v>0</v>
      </c>
      <c r="BJ785">
        <f t="shared" si="288"/>
        <v>0</v>
      </c>
      <c r="BK785">
        <f t="shared" si="288"/>
        <v>0</v>
      </c>
      <c r="BL785">
        <f t="shared" si="288"/>
        <v>0</v>
      </c>
      <c r="BM785">
        <f t="shared" si="288"/>
        <v>0</v>
      </c>
      <c r="BN785">
        <f t="shared" si="288"/>
        <v>0</v>
      </c>
      <c r="BO785">
        <f t="shared" si="288"/>
        <v>0</v>
      </c>
      <c r="BP785">
        <f t="shared" si="288"/>
        <v>0</v>
      </c>
      <c r="BQ785">
        <f t="shared" si="288"/>
        <v>0</v>
      </c>
      <c r="BR785" s="16"/>
    </row>
    <row r="786" spans="1:70" ht="16.5" thickBot="1">
      <c r="A786" s="317"/>
      <c r="B786" s="312" t="s">
        <v>21</v>
      </c>
      <c r="C786" s="313"/>
      <c r="D786" s="212">
        <f>+入力シート①!AG$4</f>
        <v>0</v>
      </c>
      <c r="E786" s="213"/>
      <c r="F786" s="214"/>
      <c r="G786" s="214"/>
      <c r="H786" s="214"/>
      <c r="I786" s="214"/>
      <c r="J786" s="214"/>
      <c r="K786" s="215"/>
      <c r="M786" s="16"/>
      <c r="N786" s="166">
        <v>0</v>
      </c>
      <c r="O786" s="166">
        <v>0</v>
      </c>
      <c r="P786" s="166">
        <v>0</v>
      </c>
      <c r="Q786" s="166">
        <v>0</v>
      </c>
      <c r="R786" s="166">
        <v>0</v>
      </c>
      <c r="S786" s="166">
        <v>0</v>
      </c>
      <c r="T786" s="166">
        <v>0</v>
      </c>
      <c r="U786" s="17">
        <v>0</v>
      </c>
      <c r="V786" s="17">
        <v>0</v>
      </c>
      <c r="W786" s="17"/>
      <c r="X786" s="17"/>
      <c r="BR786" s="16"/>
    </row>
    <row r="787" spans="1:70">
      <c r="A787" s="317"/>
      <c r="B787" s="314" t="s">
        <v>22</v>
      </c>
      <c r="C787" s="216">
        <v>0</v>
      </c>
      <c r="D787" s="198">
        <f>+入力シート①!AG$5</f>
        <v>0</v>
      </c>
      <c r="E787" s="198">
        <f>+COUNT($M787:$BR787)</f>
        <v>9</v>
      </c>
      <c r="F787" s="201">
        <f>+AVERAGE($M787:$BR787)</f>
        <v>0</v>
      </c>
      <c r="G787" s="201">
        <f>+STDEV($M787:$BR787)</f>
        <v>0</v>
      </c>
      <c r="H787" s="201">
        <f>+MAX($M787:$BR787)</f>
        <v>0</v>
      </c>
      <c r="I787" s="201">
        <f>+MIN($M787:$BR787)</f>
        <v>0</v>
      </c>
      <c r="J787" s="201">
        <f>+D787-F787</f>
        <v>0</v>
      </c>
      <c r="K787" s="201" t="e">
        <f>+J787/G787</f>
        <v>#DIV/0!</v>
      </c>
      <c r="M787" s="16"/>
      <c r="N787" s="17">
        <v>0</v>
      </c>
      <c r="O787" s="17">
        <v>0</v>
      </c>
      <c r="P787" s="17">
        <v>0</v>
      </c>
      <c r="Q787" s="17">
        <v>0</v>
      </c>
      <c r="R787" s="17">
        <v>0</v>
      </c>
      <c r="S787" s="17">
        <v>0</v>
      </c>
      <c r="T787" s="17">
        <v>0</v>
      </c>
      <c r="U787" s="17">
        <v>0</v>
      </c>
      <c r="V787" s="17">
        <v>0</v>
      </c>
      <c r="W787" s="17"/>
      <c r="X787" s="17"/>
      <c r="BR787" s="16"/>
    </row>
    <row r="788" spans="1:70">
      <c r="A788" s="317"/>
      <c r="B788" s="314"/>
      <c r="C788" s="216">
        <v>10</v>
      </c>
      <c r="D788" s="198">
        <f>+入力シート①!AG$6</f>
        <v>0</v>
      </c>
      <c r="E788" s="198">
        <f t="shared" ref="E788:E802" si="289">+COUNT($M788:$BR788)</f>
        <v>9</v>
      </c>
      <c r="F788" s="201">
        <f t="shared" ref="F788:F802" si="290">+AVERAGE($M788:$BR788)</f>
        <v>0</v>
      </c>
      <c r="G788" s="201">
        <f t="shared" ref="G788:G802" si="291">+STDEV($M788:$BR788)</f>
        <v>0</v>
      </c>
      <c r="H788" s="201">
        <f t="shared" ref="H788:H802" si="292">+MAX($M788:$BR788)</f>
        <v>0</v>
      </c>
      <c r="I788" s="201">
        <f t="shared" ref="I788:I802" si="293">+MIN($M788:$BR788)</f>
        <v>0</v>
      </c>
      <c r="J788" s="201">
        <f t="shared" ref="J788:J799" si="294">+D788-F788</f>
        <v>0</v>
      </c>
      <c r="K788" s="201" t="e">
        <f t="shared" ref="K788:K799" si="295">+J788/G788</f>
        <v>#DIV/0!</v>
      </c>
      <c r="M788" s="16"/>
      <c r="N788" s="17">
        <v>0</v>
      </c>
      <c r="O788" s="17">
        <v>0</v>
      </c>
      <c r="P788" s="17">
        <v>0</v>
      </c>
      <c r="Q788" s="17">
        <v>0</v>
      </c>
      <c r="R788" s="17">
        <v>0</v>
      </c>
      <c r="S788" s="17">
        <v>0</v>
      </c>
      <c r="T788" s="17">
        <v>0</v>
      </c>
      <c r="U788" s="17">
        <v>0</v>
      </c>
      <c r="V788" s="17">
        <v>0</v>
      </c>
      <c r="W788" s="17"/>
      <c r="X788" s="17"/>
      <c r="BR788" s="16"/>
    </row>
    <row r="789" spans="1:70">
      <c r="A789" s="317"/>
      <c r="B789" s="314"/>
      <c r="C789" s="216">
        <v>20</v>
      </c>
      <c r="D789" s="198">
        <f>+入力シート①!AG$7</f>
        <v>0</v>
      </c>
      <c r="E789" s="198">
        <f t="shared" si="289"/>
        <v>9</v>
      </c>
      <c r="F789" s="201">
        <f t="shared" si="290"/>
        <v>0</v>
      </c>
      <c r="G789" s="201">
        <f t="shared" si="291"/>
        <v>0</v>
      </c>
      <c r="H789" s="201">
        <f t="shared" si="292"/>
        <v>0</v>
      </c>
      <c r="I789" s="201">
        <f t="shared" si="293"/>
        <v>0</v>
      </c>
      <c r="J789" s="201">
        <f t="shared" si="294"/>
        <v>0</v>
      </c>
      <c r="K789" s="201" t="e">
        <f t="shared" si="295"/>
        <v>#DIV/0!</v>
      </c>
      <c r="M789" s="16"/>
      <c r="N789" s="17">
        <v>0</v>
      </c>
      <c r="O789" s="17">
        <v>0</v>
      </c>
      <c r="P789" s="17">
        <v>0</v>
      </c>
      <c r="Q789" s="17">
        <v>0</v>
      </c>
      <c r="R789" s="17">
        <v>0</v>
      </c>
      <c r="S789" s="17">
        <v>0</v>
      </c>
      <c r="T789" s="17">
        <v>0</v>
      </c>
      <c r="U789" s="17">
        <v>0</v>
      </c>
      <c r="V789" s="17">
        <v>0</v>
      </c>
      <c r="W789" s="17"/>
      <c r="X789" s="17"/>
      <c r="BR789" s="16"/>
    </row>
    <row r="790" spans="1:70">
      <c r="A790" s="317"/>
      <c r="B790" s="314"/>
      <c r="C790" s="216">
        <v>30</v>
      </c>
      <c r="D790" s="198">
        <f>+入力シート①!AG$8</f>
        <v>0</v>
      </c>
      <c r="E790" s="198">
        <f t="shared" si="289"/>
        <v>9</v>
      </c>
      <c r="F790" s="201">
        <f t="shared" si="290"/>
        <v>0</v>
      </c>
      <c r="G790" s="201">
        <f t="shared" si="291"/>
        <v>0</v>
      </c>
      <c r="H790" s="201">
        <f t="shared" si="292"/>
        <v>0</v>
      </c>
      <c r="I790" s="201">
        <f t="shared" si="293"/>
        <v>0</v>
      </c>
      <c r="J790" s="201">
        <f t="shared" si="294"/>
        <v>0</v>
      </c>
      <c r="K790" s="201" t="e">
        <f t="shared" si="295"/>
        <v>#DIV/0!</v>
      </c>
      <c r="M790" s="16"/>
      <c r="N790" s="17">
        <v>0</v>
      </c>
      <c r="O790" s="17">
        <v>0</v>
      </c>
      <c r="P790" s="17">
        <v>0</v>
      </c>
      <c r="Q790" s="17">
        <v>0</v>
      </c>
      <c r="R790" s="17">
        <v>0</v>
      </c>
      <c r="S790" s="17">
        <v>0</v>
      </c>
      <c r="T790" s="17">
        <v>0</v>
      </c>
      <c r="U790" s="17">
        <v>0</v>
      </c>
      <c r="V790" s="17">
        <v>0</v>
      </c>
      <c r="W790" s="17"/>
      <c r="X790" s="17"/>
      <c r="BR790" s="16"/>
    </row>
    <row r="791" spans="1:70">
      <c r="A791" s="317"/>
      <c r="B791" s="314"/>
      <c r="C791" s="216">
        <v>50</v>
      </c>
      <c r="D791" s="198">
        <f>+入力シート①!AG$9</f>
        <v>0</v>
      </c>
      <c r="E791" s="198">
        <f t="shared" si="289"/>
        <v>9</v>
      </c>
      <c r="F791" s="201">
        <f t="shared" si="290"/>
        <v>0</v>
      </c>
      <c r="G791" s="201">
        <f t="shared" si="291"/>
        <v>0</v>
      </c>
      <c r="H791" s="201">
        <f t="shared" si="292"/>
        <v>0</v>
      </c>
      <c r="I791" s="201">
        <f t="shared" si="293"/>
        <v>0</v>
      </c>
      <c r="J791" s="201">
        <f t="shared" si="294"/>
        <v>0</v>
      </c>
      <c r="K791" s="201" t="e">
        <f t="shared" si="295"/>
        <v>#DIV/0!</v>
      </c>
      <c r="M791" s="16"/>
      <c r="N791" s="17">
        <v>0</v>
      </c>
      <c r="O791" s="17">
        <v>0</v>
      </c>
      <c r="P791" s="17">
        <v>0</v>
      </c>
      <c r="Q791" s="17">
        <v>0</v>
      </c>
      <c r="R791" s="17">
        <v>0</v>
      </c>
      <c r="S791" s="17">
        <v>0</v>
      </c>
      <c r="T791" s="17">
        <v>0</v>
      </c>
      <c r="U791" s="17">
        <v>0</v>
      </c>
      <c r="V791" s="17">
        <v>0</v>
      </c>
      <c r="W791" s="17"/>
      <c r="X791" s="17"/>
      <c r="BR791" s="16"/>
    </row>
    <row r="792" spans="1:70">
      <c r="A792" s="317"/>
      <c r="B792" s="314"/>
      <c r="C792" s="216">
        <v>75</v>
      </c>
      <c r="D792" s="198">
        <f>+入力シート①!AG$10</f>
        <v>0</v>
      </c>
      <c r="E792" s="198">
        <f t="shared" si="289"/>
        <v>9</v>
      </c>
      <c r="F792" s="201">
        <f t="shared" si="290"/>
        <v>0</v>
      </c>
      <c r="G792" s="201">
        <f t="shared" si="291"/>
        <v>0</v>
      </c>
      <c r="H792" s="201">
        <f t="shared" si="292"/>
        <v>0</v>
      </c>
      <c r="I792" s="201">
        <f t="shared" si="293"/>
        <v>0</v>
      </c>
      <c r="J792" s="201">
        <f t="shared" si="294"/>
        <v>0</v>
      </c>
      <c r="K792" s="201" t="e">
        <f t="shared" si="295"/>
        <v>#DIV/0!</v>
      </c>
      <c r="M792" s="16"/>
      <c r="N792" s="17">
        <v>0</v>
      </c>
      <c r="O792" s="17">
        <v>0</v>
      </c>
      <c r="P792" s="17">
        <v>0</v>
      </c>
      <c r="Q792" s="17">
        <v>0</v>
      </c>
      <c r="R792" s="17">
        <v>0</v>
      </c>
      <c r="S792" s="17">
        <v>0</v>
      </c>
      <c r="T792" s="17">
        <v>0</v>
      </c>
      <c r="U792" s="17">
        <v>0</v>
      </c>
      <c r="V792" s="17">
        <v>0</v>
      </c>
      <c r="W792" s="17"/>
      <c r="X792" s="17"/>
      <c r="BR792" s="16"/>
    </row>
    <row r="793" spans="1:70">
      <c r="A793" s="317"/>
      <c r="B793" s="314"/>
      <c r="C793" s="216">
        <v>100</v>
      </c>
      <c r="D793" s="198">
        <f>+入力シート①!AG$11</f>
        <v>0</v>
      </c>
      <c r="E793" s="198">
        <f t="shared" si="289"/>
        <v>9</v>
      </c>
      <c r="F793" s="201">
        <f t="shared" si="290"/>
        <v>0</v>
      </c>
      <c r="G793" s="201">
        <f t="shared" si="291"/>
        <v>0</v>
      </c>
      <c r="H793" s="201">
        <f t="shared" si="292"/>
        <v>0</v>
      </c>
      <c r="I793" s="201">
        <f t="shared" si="293"/>
        <v>0</v>
      </c>
      <c r="J793" s="201">
        <f t="shared" si="294"/>
        <v>0</v>
      </c>
      <c r="K793" s="201" t="e">
        <f t="shared" si="295"/>
        <v>#DIV/0!</v>
      </c>
      <c r="M793" s="16"/>
      <c r="N793" s="17">
        <v>0</v>
      </c>
      <c r="O793" s="17">
        <v>0</v>
      </c>
      <c r="P793" s="17">
        <v>0</v>
      </c>
      <c r="Q793" s="17">
        <v>0</v>
      </c>
      <c r="R793" s="17">
        <v>0</v>
      </c>
      <c r="S793" s="17">
        <v>0</v>
      </c>
      <c r="T793" s="17">
        <v>0</v>
      </c>
      <c r="U793" s="17">
        <v>0</v>
      </c>
      <c r="V793" s="17">
        <v>0</v>
      </c>
      <c r="W793" s="17"/>
      <c r="X793" s="17"/>
      <c r="BR793" s="16"/>
    </row>
    <row r="794" spans="1:70">
      <c r="A794" s="317"/>
      <c r="B794" s="314"/>
      <c r="C794" s="216">
        <v>150</v>
      </c>
      <c r="D794" s="198">
        <f>+入力シート①!AG$12</f>
        <v>0</v>
      </c>
      <c r="E794" s="198">
        <f t="shared" si="289"/>
        <v>9</v>
      </c>
      <c r="F794" s="201">
        <f t="shared" si="290"/>
        <v>0</v>
      </c>
      <c r="G794" s="201">
        <f t="shared" si="291"/>
        <v>0</v>
      </c>
      <c r="H794" s="201">
        <f t="shared" si="292"/>
        <v>0</v>
      </c>
      <c r="I794" s="201">
        <f t="shared" si="293"/>
        <v>0</v>
      </c>
      <c r="J794" s="201">
        <f t="shared" si="294"/>
        <v>0</v>
      </c>
      <c r="K794" s="201" t="e">
        <f t="shared" si="295"/>
        <v>#DIV/0!</v>
      </c>
      <c r="M794" s="16"/>
      <c r="N794" s="17">
        <v>0</v>
      </c>
      <c r="O794" s="17">
        <v>0</v>
      </c>
      <c r="P794" s="17">
        <v>0</v>
      </c>
      <c r="Q794" s="17">
        <v>0</v>
      </c>
      <c r="R794" s="17">
        <v>0</v>
      </c>
      <c r="S794" s="17">
        <v>0</v>
      </c>
      <c r="T794" s="17">
        <v>0</v>
      </c>
      <c r="U794" s="17">
        <v>0</v>
      </c>
      <c r="V794" s="17">
        <v>0</v>
      </c>
      <c r="W794" s="17"/>
      <c r="X794" s="17"/>
      <c r="BR794" s="16"/>
    </row>
    <row r="795" spans="1:70">
      <c r="A795" s="317"/>
      <c r="B795" s="314"/>
      <c r="C795" s="216">
        <v>200</v>
      </c>
      <c r="D795" s="198">
        <f>+入力シート①!AG$13</f>
        <v>0</v>
      </c>
      <c r="E795" s="198">
        <f t="shared" si="289"/>
        <v>9</v>
      </c>
      <c r="F795" s="201">
        <f t="shared" si="290"/>
        <v>0</v>
      </c>
      <c r="G795" s="201">
        <f t="shared" si="291"/>
        <v>0</v>
      </c>
      <c r="H795" s="201">
        <f t="shared" si="292"/>
        <v>0</v>
      </c>
      <c r="I795" s="201">
        <f t="shared" si="293"/>
        <v>0</v>
      </c>
      <c r="J795" s="201">
        <f t="shared" si="294"/>
        <v>0</v>
      </c>
      <c r="K795" s="201" t="e">
        <f t="shared" si="295"/>
        <v>#DIV/0!</v>
      </c>
      <c r="M795" s="16"/>
      <c r="N795" s="17">
        <v>0</v>
      </c>
      <c r="O795" s="17">
        <v>0</v>
      </c>
      <c r="P795" s="17">
        <v>0</v>
      </c>
      <c r="Q795" s="17">
        <v>0</v>
      </c>
      <c r="R795" s="17">
        <v>0</v>
      </c>
      <c r="S795" s="17">
        <v>0</v>
      </c>
      <c r="T795" s="17">
        <v>0</v>
      </c>
      <c r="U795" s="17">
        <v>0</v>
      </c>
      <c r="V795" s="17">
        <v>0</v>
      </c>
      <c r="W795" s="17"/>
      <c r="X795" s="17"/>
      <c r="BR795" s="16"/>
    </row>
    <row r="796" spans="1:70">
      <c r="A796" s="317"/>
      <c r="B796" s="314"/>
      <c r="C796" s="216">
        <v>300</v>
      </c>
      <c r="D796" s="198">
        <f>+入力シート①!AG$14</f>
        <v>0</v>
      </c>
      <c r="E796" s="198">
        <f t="shared" si="289"/>
        <v>9</v>
      </c>
      <c r="F796" s="201">
        <f t="shared" si="290"/>
        <v>0</v>
      </c>
      <c r="G796" s="201">
        <f t="shared" si="291"/>
        <v>0</v>
      </c>
      <c r="H796" s="201">
        <f t="shared" si="292"/>
        <v>0</v>
      </c>
      <c r="I796" s="201">
        <f t="shared" si="293"/>
        <v>0</v>
      </c>
      <c r="J796" s="201">
        <f t="shared" si="294"/>
        <v>0</v>
      </c>
      <c r="K796" s="201" t="e">
        <f t="shared" si="295"/>
        <v>#DIV/0!</v>
      </c>
      <c r="M796" s="16"/>
      <c r="N796" s="17">
        <v>0</v>
      </c>
      <c r="O796" s="17">
        <v>0</v>
      </c>
      <c r="P796" s="17">
        <v>0</v>
      </c>
      <c r="Q796" s="17">
        <v>0</v>
      </c>
      <c r="R796" s="17">
        <v>0</v>
      </c>
      <c r="S796" s="17">
        <v>0</v>
      </c>
      <c r="T796" s="17">
        <v>0</v>
      </c>
      <c r="U796" s="17">
        <v>0</v>
      </c>
      <c r="V796" s="17">
        <v>0</v>
      </c>
      <c r="W796" s="17"/>
      <c r="X796" s="17"/>
      <c r="BR796" s="16"/>
    </row>
    <row r="797" spans="1:70">
      <c r="A797" s="317"/>
      <c r="B797" s="314"/>
      <c r="C797" s="216">
        <v>400</v>
      </c>
      <c r="D797" s="198">
        <f>+入力シート①!AG$15</f>
        <v>0</v>
      </c>
      <c r="E797" s="198">
        <f t="shared" si="289"/>
        <v>9</v>
      </c>
      <c r="F797" s="201">
        <f t="shared" si="290"/>
        <v>0</v>
      </c>
      <c r="G797" s="201">
        <f t="shared" si="291"/>
        <v>0</v>
      </c>
      <c r="H797" s="201">
        <f t="shared" si="292"/>
        <v>0</v>
      </c>
      <c r="I797" s="201">
        <f t="shared" si="293"/>
        <v>0</v>
      </c>
      <c r="J797" s="201">
        <f t="shared" si="294"/>
        <v>0</v>
      </c>
      <c r="K797" s="201" t="e">
        <f t="shared" si="295"/>
        <v>#DIV/0!</v>
      </c>
      <c r="M797" s="16"/>
      <c r="N797" s="17">
        <v>0</v>
      </c>
      <c r="O797" s="17">
        <v>0</v>
      </c>
      <c r="P797" s="17">
        <v>0</v>
      </c>
      <c r="Q797" s="17">
        <v>0</v>
      </c>
      <c r="R797" s="17">
        <v>0</v>
      </c>
      <c r="S797" s="17">
        <v>0</v>
      </c>
      <c r="T797" s="17">
        <v>0</v>
      </c>
      <c r="U797" s="17">
        <v>0</v>
      </c>
      <c r="V797" s="17">
        <v>0</v>
      </c>
      <c r="W797" s="17"/>
      <c r="X797" s="17"/>
      <c r="BR797" s="16"/>
    </row>
    <row r="798" spans="1:70">
      <c r="A798" s="317"/>
      <c r="B798" s="314"/>
      <c r="C798" s="216">
        <v>500</v>
      </c>
      <c r="D798" s="198">
        <f>+入力シート①!AG$16</f>
        <v>0</v>
      </c>
      <c r="E798" s="198">
        <f t="shared" si="289"/>
        <v>9</v>
      </c>
      <c r="F798" s="201">
        <f t="shared" si="290"/>
        <v>0</v>
      </c>
      <c r="G798" s="201">
        <f t="shared" si="291"/>
        <v>0</v>
      </c>
      <c r="H798" s="201">
        <f t="shared" si="292"/>
        <v>0</v>
      </c>
      <c r="I798" s="201">
        <f t="shared" si="293"/>
        <v>0</v>
      </c>
      <c r="J798" s="201">
        <f t="shared" si="294"/>
        <v>0</v>
      </c>
      <c r="K798" s="201" t="e">
        <f t="shared" si="295"/>
        <v>#DIV/0!</v>
      </c>
      <c r="M798" s="16"/>
      <c r="N798" s="17">
        <v>0</v>
      </c>
      <c r="O798" s="17">
        <v>0</v>
      </c>
      <c r="P798" s="17">
        <v>0</v>
      </c>
      <c r="Q798" s="17">
        <v>0</v>
      </c>
      <c r="R798" s="17">
        <v>0</v>
      </c>
      <c r="S798" s="17">
        <v>0</v>
      </c>
      <c r="T798" s="17">
        <v>0</v>
      </c>
      <c r="U798" s="17">
        <v>0</v>
      </c>
      <c r="V798" s="17">
        <v>0</v>
      </c>
      <c r="W798" s="17"/>
      <c r="X798" s="17"/>
      <c r="BR798" s="16"/>
    </row>
    <row r="799" spans="1:70">
      <c r="A799" s="317"/>
      <c r="B799" s="314"/>
      <c r="C799" s="216">
        <v>600</v>
      </c>
      <c r="D799" s="198">
        <f>+入力シート①!AG$17</f>
        <v>0</v>
      </c>
      <c r="E799" s="198">
        <f t="shared" si="289"/>
        <v>9</v>
      </c>
      <c r="F799" s="201">
        <f t="shared" si="290"/>
        <v>0</v>
      </c>
      <c r="G799" s="201">
        <f t="shared" si="291"/>
        <v>0</v>
      </c>
      <c r="H799" s="201">
        <f t="shared" si="292"/>
        <v>0</v>
      </c>
      <c r="I799" s="201">
        <f t="shared" si="293"/>
        <v>0</v>
      </c>
      <c r="J799" s="201">
        <f t="shared" si="294"/>
        <v>0</v>
      </c>
      <c r="K799" s="201" t="e">
        <f t="shared" si="295"/>
        <v>#DIV/0!</v>
      </c>
      <c r="M799" s="16"/>
      <c r="N799" s="17">
        <v>0</v>
      </c>
      <c r="O799" s="17">
        <v>0</v>
      </c>
      <c r="P799" s="17">
        <v>0</v>
      </c>
      <c r="Q799" s="17">
        <v>0</v>
      </c>
      <c r="R799" s="17">
        <v>0</v>
      </c>
      <c r="S799" s="17">
        <v>0</v>
      </c>
      <c r="T799" s="17">
        <v>0</v>
      </c>
      <c r="U799" s="17">
        <v>0</v>
      </c>
      <c r="V799" s="17">
        <v>0</v>
      </c>
      <c r="W799" s="17"/>
      <c r="X799" s="17"/>
      <c r="BR799" s="16"/>
    </row>
    <row r="800" spans="1:70">
      <c r="A800" s="317"/>
      <c r="B800" s="217"/>
      <c r="C800" s="217"/>
      <c r="D800" s="218"/>
      <c r="E800" s="218"/>
      <c r="F800" s="219"/>
      <c r="G800" s="219"/>
      <c r="H800" s="219"/>
      <c r="I800" s="219"/>
      <c r="J800" s="219"/>
      <c r="K800" s="219"/>
      <c r="L800" s="18"/>
      <c r="M800" s="16"/>
      <c r="V800" s="17"/>
      <c r="W800" s="17"/>
      <c r="X800" s="17"/>
      <c r="AC800" s="18"/>
      <c r="AD800" s="18"/>
      <c r="AE800" s="18"/>
      <c r="AF800" s="18"/>
      <c r="AG800" s="18"/>
      <c r="AH800" s="18"/>
      <c r="AI800" s="18"/>
      <c r="AJ800" s="18"/>
      <c r="AK800" s="18"/>
      <c r="AL800" s="18"/>
      <c r="AM800" s="18"/>
      <c r="AN800" s="18"/>
      <c r="AO800" s="18"/>
      <c r="AP800" s="18"/>
      <c r="AQ800" s="18"/>
      <c r="AR800" s="18"/>
      <c r="AS800" s="18"/>
      <c r="AT800" s="18"/>
      <c r="AU800" s="18"/>
      <c r="AV800" s="18"/>
      <c r="AW800" s="18"/>
      <c r="AX800" s="18"/>
      <c r="AY800" s="18"/>
      <c r="AZ800" s="18"/>
      <c r="BA800" s="18"/>
      <c r="BB800" s="18"/>
      <c r="BC800" s="18"/>
      <c r="BD800" s="18"/>
      <c r="BE800" s="18"/>
      <c r="BF800" s="18"/>
      <c r="BG800" s="18"/>
      <c r="BH800" s="18"/>
      <c r="BI800" s="18"/>
      <c r="BJ800" s="18"/>
      <c r="BK800" s="18"/>
      <c r="BL800" s="18"/>
      <c r="BM800" s="18"/>
      <c r="BN800" s="18"/>
      <c r="BO800" s="18"/>
      <c r="BP800" s="18"/>
      <c r="BQ800" s="18"/>
      <c r="BR800" s="16"/>
    </row>
    <row r="801" spans="1:70">
      <c r="A801" s="317"/>
      <c r="B801" s="315" t="s">
        <v>25</v>
      </c>
      <c r="C801" s="220" t="s">
        <v>23</v>
      </c>
      <c r="D801" s="198">
        <f>+入力シート①!AG$19</f>
        <v>0</v>
      </c>
      <c r="E801" s="198">
        <f t="shared" si="289"/>
        <v>9</v>
      </c>
      <c r="F801" s="201">
        <f t="shared" si="290"/>
        <v>0</v>
      </c>
      <c r="G801" s="201">
        <f t="shared" si="291"/>
        <v>0</v>
      </c>
      <c r="H801" s="201">
        <f t="shared" si="292"/>
        <v>0</v>
      </c>
      <c r="I801" s="201">
        <f t="shared" si="293"/>
        <v>0</v>
      </c>
      <c r="J801" s="201">
        <f>+D801-F801</f>
        <v>0</v>
      </c>
      <c r="K801" s="201" t="e">
        <f>+J801/G801</f>
        <v>#DIV/0!</v>
      </c>
      <c r="M801" s="16"/>
      <c r="N801" s="17">
        <v>0</v>
      </c>
      <c r="O801" s="17">
        <v>0</v>
      </c>
      <c r="P801" s="17">
        <v>0</v>
      </c>
      <c r="Q801" s="17">
        <v>0</v>
      </c>
      <c r="R801" s="17">
        <v>0</v>
      </c>
      <c r="S801" s="17">
        <v>0</v>
      </c>
      <c r="T801" s="17">
        <v>0</v>
      </c>
      <c r="U801" s="17">
        <v>0</v>
      </c>
      <c r="V801" s="17">
        <v>0</v>
      </c>
      <c r="W801" s="17"/>
      <c r="X801" s="17"/>
      <c r="BR801" s="16"/>
    </row>
    <row r="802" spans="1:70">
      <c r="A802" s="317"/>
      <c r="B802" s="316"/>
      <c r="C802" s="221" t="s">
        <v>24</v>
      </c>
      <c r="D802" s="198">
        <f>+入力シート①!AG$20</f>
        <v>0</v>
      </c>
      <c r="E802" s="198">
        <f t="shared" si="289"/>
        <v>9</v>
      </c>
      <c r="F802" s="201">
        <f t="shared" si="290"/>
        <v>0</v>
      </c>
      <c r="G802" s="201">
        <f t="shared" si="291"/>
        <v>0</v>
      </c>
      <c r="H802" s="201">
        <f t="shared" si="292"/>
        <v>0</v>
      </c>
      <c r="I802" s="201">
        <f t="shared" si="293"/>
        <v>0</v>
      </c>
      <c r="J802" s="201">
        <f>+D802-F802</f>
        <v>0</v>
      </c>
      <c r="K802" s="201" t="e">
        <f>+J802/G802</f>
        <v>#DIV/0!</v>
      </c>
      <c r="M802" s="16"/>
      <c r="N802" s="17">
        <v>0</v>
      </c>
      <c r="O802" s="17">
        <v>0</v>
      </c>
      <c r="P802" s="17">
        <v>0</v>
      </c>
      <c r="Q802" s="17">
        <v>0</v>
      </c>
      <c r="R802" s="17">
        <v>0</v>
      </c>
      <c r="S802" s="17">
        <v>0</v>
      </c>
      <c r="T802" s="17">
        <v>0</v>
      </c>
      <c r="U802" s="17">
        <v>0</v>
      </c>
      <c r="V802" s="17">
        <v>0</v>
      </c>
      <c r="W802" s="17"/>
      <c r="X802" s="17"/>
      <c r="BR802" s="16"/>
    </row>
    <row r="803" spans="1:70" ht="0.95" customHeight="1">
      <c r="M803" s="16"/>
      <c r="V803" s="17"/>
      <c r="W803" s="17"/>
      <c r="X803" s="17"/>
      <c r="BR803" s="16"/>
    </row>
    <row r="804" spans="1:70" ht="0.95" customHeight="1">
      <c r="M804" s="16"/>
      <c r="V804" s="17"/>
      <c r="W804" s="17"/>
      <c r="X804" s="17"/>
      <c r="BR804" s="16"/>
    </row>
    <row r="805" spans="1:70" ht="0.95" customHeight="1">
      <c r="M805" s="16"/>
      <c r="V805" s="17"/>
      <c r="W805" s="17"/>
      <c r="X805" s="17"/>
      <c r="BR805" s="16"/>
    </row>
    <row r="806" spans="1:70" ht="0.95" customHeight="1">
      <c r="M806" s="16"/>
      <c r="V806" s="17"/>
      <c r="W806" s="17"/>
      <c r="X806" s="17"/>
      <c r="BR806" s="16"/>
    </row>
    <row r="807" spans="1:70" ht="0.95" customHeight="1">
      <c r="M807" s="16"/>
      <c r="V807" s="17"/>
      <c r="W807" s="17"/>
      <c r="X807" s="17"/>
      <c r="BR807" s="16"/>
    </row>
    <row r="808" spans="1:70" ht="0.95" customHeight="1">
      <c r="M808" s="16"/>
      <c r="V808" s="17"/>
      <c r="W808" s="17"/>
      <c r="X808" s="17"/>
      <c r="BR808" s="16"/>
    </row>
    <row r="809" spans="1:70" ht="0.95" customHeight="1">
      <c r="M809" s="16"/>
      <c r="V809" s="17"/>
      <c r="W809" s="17"/>
      <c r="X809" s="17"/>
      <c r="BR809" s="16"/>
    </row>
    <row r="810" spans="1:70" ht="0.95" customHeight="1">
      <c r="M810" s="16"/>
      <c r="V810" s="17"/>
      <c r="W810" s="17"/>
      <c r="X810" s="17"/>
      <c r="BR810" s="16"/>
    </row>
    <row r="811" spans="1:70" ht="16.5" thickBot="1">
      <c r="D811" s="199" t="s">
        <v>26</v>
      </c>
      <c r="E811" s="199" t="s">
        <v>3</v>
      </c>
      <c r="F811" s="200" t="s">
        <v>4</v>
      </c>
      <c r="G811" s="200" t="s">
        <v>8</v>
      </c>
      <c r="H811" s="200" t="s">
        <v>5</v>
      </c>
      <c r="I811" s="200" t="s">
        <v>6</v>
      </c>
      <c r="J811" s="200" t="s">
        <v>7</v>
      </c>
      <c r="K811" s="201" t="s">
        <v>61</v>
      </c>
      <c r="M811" s="16"/>
      <c r="N811" s="17" t="s">
        <v>26</v>
      </c>
      <c r="O811" s="17" t="s">
        <v>26</v>
      </c>
      <c r="P811" s="17" t="s">
        <v>26</v>
      </c>
      <c r="Q811" s="17" t="s">
        <v>26</v>
      </c>
      <c r="R811" s="17" t="s">
        <v>26</v>
      </c>
      <c r="S811" s="17" t="s">
        <v>111</v>
      </c>
      <c r="T811" s="17" t="s">
        <v>111</v>
      </c>
      <c r="U811" s="17" t="s">
        <v>26</v>
      </c>
      <c r="V811" s="170" t="s">
        <v>111</v>
      </c>
      <c r="W811" s="170"/>
      <c r="X811" s="170"/>
      <c r="Y811" s="170"/>
      <c r="Z811" s="170"/>
      <c r="AA811" s="78"/>
      <c r="AB811" s="78"/>
      <c r="AC811" s="1"/>
      <c r="AD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6"/>
    </row>
    <row r="812" spans="1:70">
      <c r="A812" s="317"/>
      <c r="B812" s="312" t="s">
        <v>18</v>
      </c>
      <c r="C812" s="313"/>
      <c r="D812" s="203">
        <f>+入力シート①!AH$2</f>
        <v>0</v>
      </c>
      <c r="E812" s="204"/>
      <c r="F812" s="205"/>
      <c r="G812" s="205"/>
      <c r="H812" s="205"/>
      <c r="I812" s="205"/>
      <c r="J812" s="205"/>
      <c r="K812" s="206"/>
      <c r="M812" s="16"/>
      <c r="N812" s="189">
        <v>0</v>
      </c>
      <c r="O812" s="189">
        <v>0</v>
      </c>
      <c r="P812" s="189">
        <v>0</v>
      </c>
      <c r="Q812" s="189">
        <v>0</v>
      </c>
      <c r="R812" s="189">
        <v>0</v>
      </c>
      <c r="S812" s="189">
        <v>0</v>
      </c>
      <c r="T812" s="189">
        <v>0</v>
      </c>
      <c r="U812" s="17">
        <v>0</v>
      </c>
      <c r="V812" s="189">
        <v>40455</v>
      </c>
      <c r="W812" s="17">
        <f t="shared" ref="W812:BE812" si="296">+W$1</f>
        <v>2009</v>
      </c>
      <c r="X812" s="17">
        <f t="shared" si="296"/>
        <v>2008</v>
      </c>
      <c r="Y812" s="17">
        <f t="shared" si="296"/>
        <v>2007</v>
      </c>
      <c r="Z812" s="17">
        <f t="shared" si="296"/>
        <v>2006</v>
      </c>
      <c r="AA812" s="77">
        <f t="shared" si="296"/>
        <v>2005</v>
      </c>
      <c r="AB812" s="77">
        <f t="shared" si="296"/>
        <v>2004</v>
      </c>
      <c r="AC812">
        <f t="shared" si="296"/>
        <v>2003</v>
      </c>
      <c r="AD812">
        <f t="shared" si="296"/>
        <v>2002</v>
      </c>
      <c r="AE812">
        <f t="shared" si="296"/>
        <v>2001</v>
      </c>
      <c r="AF812">
        <f t="shared" si="296"/>
        <v>2000</v>
      </c>
      <c r="AG812">
        <f t="shared" si="296"/>
        <v>1999</v>
      </c>
      <c r="AH812">
        <f t="shared" si="296"/>
        <v>1998</v>
      </c>
      <c r="AI812">
        <f t="shared" si="296"/>
        <v>1997</v>
      </c>
      <c r="AJ812">
        <f t="shared" si="296"/>
        <v>1996</v>
      </c>
      <c r="AK812">
        <f t="shared" si="296"/>
        <v>1995</v>
      </c>
      <c r="AL812">
        <f t="shared" si="296"/>
        <v>1994</v>
      </c>
      <c r="AM812">
        <f t="shared" si="296"/>
        <v>1993</v>
      </c>
      <c r="AN812">
        <f t="shared" si="296"/>
        <v>1992</v>
      </c>
      <c r="AO812">
        <f t="shared" si="296"/>
        <v>1991</v>
      </c>
      <c r="AP812">
        <f t="shared" si="296"/>
        <v>1990</v>
      </c>
      <c r="AQ812">
        <f t="shared" si="296"/>
        <v>1990</v>
      </c>
      <c r="AR812">
        <f t="shared" si="296"/>
        <v>1990</v>
      </c>
      <c r="AS812">
        <f t="shared" si="296"/>
        <v>1989</v>
      </c>
      <c r="AT812">
        <f t="shared" si="296"/>
        <v>1988</v>
      </c>
      <c r="AU812">
        <f t="shared" si="296"/>
        <v>1988</v>
      </c>
      <c r="AV812">
        <f t="shared" si="296"/>
        <v>1988</v>
      </c>
      <c r="AW812">
        <f t="shared" si="296"/>
        <v>1987</v>
      </c>
      <c r="AX812">
        <f t="shared" si="296"/>
        <v>1987</v>
      </c>
      <c r="AY812">
        <f t="shared" si="296"/>
        <v>1987</v>
      </c>
      <c r="AZ812">
        <f t="shared" si="296"/>
        <v>1986</v>
      </c>
      <c r="BA812">
        <f t="shared" si="296"/>
        <v>1986</v>
      </c>
      <c r="BB812">
        <f t="shared" si="296"/>
        <v>1986</v>
      </c>
      <c r="BC812">
        <f t="shared" si="296"/>
        <v>1985</v>
      </c>
      <c r="BD812">
        <f t="shared" si="296"/>
        <v>1985</v>
      </c>
      <c r="BE812">
        <f t="shared" si="296"/>
        <v>1985</v>
      </c>
      <c r="BF812">
        <f t="shared" ref="BF812:BQ812" si="297">+BF$1</f>
        <v>1984</v>
      </c>
      <c r="BG812">
        <f t="shared" si="297"/>
        <v>1984</v>
      </c>
      <c r="BH812">
        <f t="shared" si="297"/>
        <v>1984</v>
      </c>
      <c r="BI812">
        <f t="shared" si="297"/>
        <v>1983</v>
      </c>
      <c r="BJ812">
        <f t="shared" si="297"/>
        <v>1983</v>
      </c>
      <c r="BK812">
        <f t="shared" si="297"/>
        <v>1983</v>
      </c>
      <c r="BL812">
        <f t="shared" si="297"/>
        <v>1983</v>
      </c>
      <c r="BM812">
        <f t="shared" si="297"/>
        <v>1982</v>
      </c>
      <c r="BN812">
        <f t="shared" si="297"/>
        <v>1981</v>
      </c>
      <c r="BO812">
        <f t="shared" si="297"/>
        <v>1981</v>
      </c>
      <c r="BP812">
        <f t="shared" si="297"/>
        <v>1981</v>
      </c>
      <c r="BQ812">
        <f t="shared" si="297"/>
        <v>1980</v>
      </c>
      <c r="BR812" s="16"/>
    </row>
    <row r="813" spans="1:70">
      <c r="A813" s="317"/>
      <c r="B813" s="312" t="s">
        <v>19</v>
      </c>
      <c r="C813" s="313"/>
      <c r="D813" s="207">
        <f>+入力シート①!AH$2</f>
        <v>0</v>
      </c>
      <c r="E813" s="208"/>
      <c r="F813" s="209"/>
      <c r="G813" s="209"/>
      <c r="H813" s="209"/>
      <c r="I813" s="209"/>
      <c r="J813" s="209"/>
      <c r="K813" s="210"/>
      <c r="M813" s="16"/>
      <c r="N813" s="190">
        <v>0</v>
      </c>
      <c r="O813" s="190">
        <v>0</v>
      </c>
      <c r="P813" s="190">
        <v>0</v>
      </c>
      <c r="Q813" s="190">
        <v>0</v>
      </c>
      <c r="R813" s="190">
        <v>0</v>
      </c>
      <c r="S813" s="190">
        <v>0</v>
      </c>
      <c r="T813" s="190">
        <v>0</v>
      </c>
      <c r="U813" s="17">
        <v>0</v>
      </c>
      <c r="V813" s="190">
        <v>40455</v>
      </c>
      <c r="W813" s="17">
        <f>+W$3</f>
        <v>10</v>
      </c>
      <c r="X813" s="17">
        <f>+X$3</f>
        <v>10</v>
      </c>
      <c r="Y813" s="17">
        <f>+Y$3</f>
        <v>10</v>
      </c>
      <c r="Z813" s="17">
        <f t="shared" ref="Z813:BQ813" si="298">+Z$3</f>
        <v>10</v>
      </c>
      <c r="AA813" s="77">
        <f t="shared" si="298"/>
        <v>10</v>
      </c>
      <c r="AB813" s="77">
        <f t="shared" si="298"/>
        <v>10</v>
      </c>
      <c r="AC813">
        <f t="shared" si="298"/>
        <v>10</v>
      </c>
      <c r="AD813">
        <f t="shared" si="298"/>
        <v>10</v>
      </c>
      <c r="AE813">
        <f t="shared" si="298"/>
        <v>10</v>
      </c>
      <c r="AF813">
        <f t="shared" si="298"/>
        <v>10</v>
      </c>
      <c r="AG813">
        <f t="shared" si="298"/>
        <v>10</v>
      </c>
      <c r="AH813">
        <f t="shared" si="298"/>
        <v>10</v>
      </c>
      <c r="AI813">
        <f t="shared" si="298"/>
        <v>10</v>
      </c>
      <c r="AJ813">
        <f t="shared" si="298"/>
        <v>10</v>
      </c>
      <c r="AK813">
        <f t="shared" si="298"/>
        <v>10</v>
      </c>
      <c r="AL813">
        <f t="shared" si="298"/>
        <v>10</v>
      </c>
      <c r="AM813">
        <f t="shared" si="298"/>
        <v>10</v>
      </c>
      <c r="AN813">
        <f t="shared" si="298"/>
        <v>10</v>
      </c>
      <c r="AO813">
        <f t="shared" si="298"/>
        <v>10</v>
      </c>
      <c r="AP813">
        <f t="shared" si="298"/>
        <v>10</v>
      </c>
      <c r="AQ813">
        <f t="shared" si="298"/>
        <v>10</v>
      </c>
      <c r="AR813">
        <f t="shared" si="298"/>
        <v>10</v>
      </c>
      <c r="AS813">
        <f t="shared" si="298"/>
        <v>10</v>
      </c>
      <c r="AT813">
        <f t="shared" si="298"/>
        <v>10</v>
      </c>
      <c r="AU813">
        <f t="shared" si="298"/>
        <v>10</v>
      </c>
      <c r="AV813">
        <f t="shared" si="298"/>
        <v>10</v>
      </c>
      <c r="AW813">
        <f t="shared" si="298"/>
        <v>10</v>
      </c>
      <c r="AX813">
        <f t="shared" si="298"/>
        <v>10</v>
      </c>
      <c r="AY813">
        <f t="shared" si="298"/>
        <v>10</v>
      </c>
      <c r="AZ813">
        <f t="shared" si="298"/>
        <v>10</v>
      </c>
      <c r="BA813">
        <f t="shared" si="298"/>
        <v>10</v>
      </c>
      <c r="BB813">
        <f t="shared" si="298"/>
        <v>10</v>
      </c>
      <c r="BC813">
        <f t="shared" si="298"/>
        <v>10</v>
      </c>
      <c r="BD813">
        <f t="shared" si="298"/>
        <v>10</v>
      </c>
      <c r="BE813">
        <f t="shared" si="298"/>
        <v>10</v>
      </c>
      <c r="BF813">
        <f t="shared" si="298"/>
        <v>10</v>
      </c>
      <c r="BG813">
        <f t="shared" si="298"/>
        <v>10</v>
      </c>
      <c r="BH813">
        <f t="shared" si="298"/>
        <v>10</v>
      </c>
      <c r="BI813">
        <f t="shared" si="298"/>
        <v>10</v>
      </c>
      <c r="BJ813">
        <f t="shared" si="298"/>
        <v>10</v>
      </c>
      <c r="BK813">
        <f t="shared" si="298"/>
        <v>10</v>
      </c>
      <c r="BL813">
        <f t="shared" si="298"/>
        <v>10</v>
      </c>
      <c r="BM813">
        <f t="shared" si="298"/>
        <v>10</v>
      </c>
      <c r="BN813">
        <f t="shared" si="298"/>
        <v>10</v>
      </c>
      <c r="BO813">
        <f t="shared" si="298"/>
        <v>10</v>
      </c>
      <c r="BP813">
        <f t="shared" si="298"/>
        <v>10</v>
      </c>
      <c r="BQ813">
        <f t="shared" si="298"/>
        <v>10</v>
      </c>
      <c r="BR813" s="16"/>
    </row>
    <row r="814" spans="1:70">
      <c r="A814" s="317"/>
      <c r="B814" s="312" t="s">
        <v>20</v>
      </c>
      <c r="C814" s="313"/>
      <c r="D814" s="211">
        <f>+入力シート①!AH$2</f>
        <v>0</v>
      </c>
      <c r="E814" s="208"/>
      <c r="F814" s="209"/>
      <c r="G814" s="209"/>
      <c r="H814" s="209"/>
      <c r="I814" s="209"/>
      <c r="J814" s="209"/>
      <c r="K814" s="210"/>
      <c r="M814" s="16"/>
      <c r="N814" s="191">
        <v>0</v>
      </c>
      <c r="O814" s="191">
        <v>0</v>
      </c>
      <c r="P814" s="191">
        <v>0</v>
      </c>
      <c r="Q814" s="191">
        <v>0</v>
      </c>
      <c r="R814" s="191">
        <v>0</v>
      </c>
      <c r="S814" s="191">
        <v>0</v>
      </c>
      <c r="T814" s="191">
        <v>0</v>
      </c>
      <c r="U814" s="17">
        <v>0</v>
      </c>
      <c r="V814" s="17">
        <v>0</v>
      </c>
      <c r="W814" s="17"/>
      <c r="X814" s="17"/>
      <c r="BR814" s="16"/>
    </row>
    <row r="815" spans="1:70">
      <c r="A815" s="317"/>
      <c r="B815" s="312" t="s">
        <v>62</v>
      </c>
      <c r="C815" s="313"/>
      <c r="D815" s="198">
        <f>+入力シート①!AH$3</f>
        <v>0</v>
      </c>
      <c r="E815" s="208"/>
      <c r="F815" s="209"/>
      <c r="G815" s="209"/>
      <c r="H815" s="209"/>
      <c r="I815" s="209"/>
      <c r="J815" s="209"/>
      <c r="K815" s="210"/>
      <c r="M815" s="16"/>
      <c r="N815" s="17">
        <v>0</v>
      </c>
      <c r="O815" s="17">
        <v>0</v>
      </c>
      <c r="P815" s="17">
        <v>0</v>
      </c>
      <c r="Q815" s="17">
        <v>0</v>
      </c>
      <c r="R815" s="17">
        <v>0</v>
      </c>
      <c r="S815" s="17">
        <v>0</v>
      </c>
      <c r="T815" s="17">
        <v>0</v>
      </c>
      <c r="U815" s="17">
        <v>0</v>
      </c>
      <c r="V815" s="17">
        <v>0</v>
      </c>
      <c r="W815" s="17">
        <f>+$A$812</f>
        <v>0</v>
      </c>
      <c r="X815" s="17">
        <f>+$A$812</f>
        <v>0</v>
      </c>
      <c r="Y815" s="17">
        <f>+$A$812</f>
        <v>0</v>
      </c>
      <c r="Z815" s="17">
        <f t="shared" ref="Z815:BQ815" si="299">+$A$812</f>
        <v>0</v>
      </c>
      <c r="AA815" s="77">
        <f t="shared" si="299"/>
        <v>0</v>
      </c>
      <c r="AB815" s="77">
        <f t="shared" si="299"/>
        <v>0</v>
      </c>
      <c r="AC815">
        <f t="shared" si="299"/>
        <v>0</v>
      </c>
      <c r="AD815">
        <f t="shared" si="299"/>
        <v>0</v>
      </c>
      <c r="AE815">
        <f t="shared" si="299"/>
        <v>0</v>
      </c>
      <c r="AF815">
        <f t="shared" si="299"/>
        <v>0</v>
      </c>
      <c r="AG815">
        <f t="shared" si="299"/>
        <v>0</v>
      </c>
      <c r="AH815">
        <f t="shared" si="299"/>
        <v>0</v>
      </c>
      <c r="AI815">
        <f t="shared" si="299"/>
        <v>0</v>
      </c>
      <c r="AJ815">
        <f t="shared" si="299"/>
        <v>0</v>
      </c>
      <c r="AK815">
        <f t="shared" si="299"/>
        <v>0</v>
      </c>
      <c r="AL815">
        <f t="shared" si="299"/>
        <v>0</v>
      </c>
      <c r="AM815">
        <f t="shared" si="299"/>
        <v>0</v>
      </c>
      <c r="AN815">
        <f t="shared" si="299"/>
        <v>0</v>
      </c>
      <c r="AO815">
        <f t="shared" si="299"/>
        <v>0</v>
      </c>
      <c r="AP815">
        <f t="shared" si="299"/>
        <v>0</v>
      </c>
      <c r="AQ815">
        <f t="shared" si="299"/>
        <v>0</v>
      </c>
      <c r="AR815">
        <f t="shared" si="299"/>
        <v>0</v>
      </c>
      <c r="AS815">
        <f t="shared" si="299"/>
        <v>0</v>
      </c>
      <c r="AT815">
        <f t="shared" si="299"/>
        <v>0</v>
      </c>
      <c r="AU815">
        <f t="shared" si="299"/>
        <v>0</v>
      </c>
      <c r="AV815">
        <f t="shared" si="299"/>
        <v>0</v>
      </c>
      <c r="AW815">
        <f t="shared" si="299"/>
        <v>0</v>
      </c>
      <c r="AX815">
        <f t="shared" si="299"/>
        <v>0</v>
      </c>
      <c r="AY815">
        <f t="shared" si="299"/>
        <v>0</v>
      </c>
      <c r="AZ815">
        <f t="shared" si="299"/>
        <v>0</v>
      </c>
      <c r="BA815">
        <f t="shared" si="299"/>
        <v>0</v>
      </c>
      <c r="BB815">
        <f t="shared" si="299"/>
        <v>0</v>
      </c>
      <c r="BC815">
        <f t="shared" si="299"/>
        <v>0</v>
      </c>
      <c r="BD815">
        <f t="shared" si="299"/>
        <v>0</v>
      </c>
      <c r="BE815">
        <f t="shared" si="299"/>
        <v>0</v>
      </c>
      <c r="BF815">
        <f t="shared" si="299"/>
        <v>0</v>
      </c>
      <c r="BG815">
        <f t="shared" si="299"/>
        <v>0</v>
      </c>
      <c r="BH815">
        <f t="shared" si="299"/>
        <v>0</v>
      </c>
      <c r="BI815">
        <f t="shared" si="299"/>
        <v>0</v>
      </c>
      <c r="BJ815">
        <f t="shared" si="299"/>
        <v>0</v>
      </c>
      <c r="BK815">
        <f t="shared" si="299"/>
        <v>0</v>
      </c>
      <c r="BL815">
        <f t="shared" si="299"/>
        <v>0</v>
      </c>
      <c r="BM815">
        <f t="shared" si="299"/>
        <v>0</v>
      </c>
      <c r="BN815">
        <f t="shared" si="299"/>
        <v>0</v>
      </c>
      <c r="BO815">
        <f t="shared" si="299"/>
        <v>0</v>
      </c>
      <c r="BP815">
        <f t="shared" si="299"/>
        <v>0</v>
      </c>
      <c r="BQ815">
        <f t="shared" si="299"/>
        <v>0</v>
      </c>
      <c r="BR815" s="16"/>
    </row>
    <row r="816" spans="1:70" ht="16.5" thickBot="1">
      <c r="A816" s="317"/>
      <c r="B816" s="312" t="s">
        <v>21</v>
      </c>
      <c r="C816" s="313"/>
      <c r="D816" s="212">
        <f>+入力シート①!AH$4</f>
        <v>0</v>
      </c>
      <c r="E816" s="213"/>
      <c r="F816" s="214"/>
      <c r="G816" s="214"/>
      <c r="H816" s="214"/>
      <c r="I816" s="214"/>
      <c r="J816" s="214"/>
      <c r="K816" s="215"/>
      <c r="M816" s="16"/>
      <c r="N816" s="166">
        <v>0</v>
      </c>
      <c r="O816" s="166">
        <v>0</v>
      </c>
      <c r="P816" s="166">
        <v>0</v>
      </c>
      <c r="Q816" s="166">
        <v>0</v>
      </c>
      <c r="R816" s="166">
        <v>0</v>
      </c>
      <c r="S816" s="166">
        <v>0</v>
      </c>
      <c r="T816" s="166">
        <v>0</v>
      </c>
      <c r="U816" s="17">
        <v>0</v>
      </c>
      <c r="V816" s="17">
        <v>0</v>
      </c>
      <c r="W816" s="17"/>
      <c r="X816" s="17"/>
      <c r="BR816" s="16"/>
    </row>
    <row r="817" spans="1:70">
      <c r="A817" s="317"/>
      <c r="B817" s="314" t="s">
        <v>22</v>
      </c>
      <c r="C817" s="216">
        <v>0</v>
      </c>
      <c r="D817" s="198">
        <f>+入力シート①!AH$5</f>
        <v>0</v>
      </c>
      <c r="E817" s="198">
        <f>+COUNT($M817:$BR817)</f>
        <v>9</v>
      </c>
      <c r="F817" s="201">
        <f>+AVERAGE($M817:$BR817)</f>
        <v>0</v>
      </c>
      <c r="G817" s="201">
        <f>+STDEV($M817:$BR817)</f>
        <v>0</v>
      </c>
      <c r="H817" s="201">
        <f>+MAX($M817:$BR817)</f>
        <v>0</v>
      </c>
      <c r="I817" s="201">
        <f>+MIN($M817:$BR817)</f>
        <v>0</v>
      </c>
      <c r="J817" s="201">
        <f>+D817-F817</f>
        <v>0</v>
      </c>
      <c r="K817" s="201" t="e">
        <f>+J817/G817</f>
        <v>#DIV/0!</v>
      </c>
      <c r="M817" s="16"/>
      <c r="N817" s="17">
        <v>0</v>
      </c>
      <c r="O817" s="17">
        <v>0</v>
      </c>
      <c r="P817" s="17">
        <v>0</v>
      </c>
      <c r="Q817" s="17">
        <v>0</v>
      </c>
      <c r="R817" s="17">
        <v>0</v>
      </c>
      <c r="S817" s="17">
        <v>0</v>
      </c>
      <c r="T817" s="17">
        <v>0</v>
      </c>
      <c r="U817" s="17">
        <v>0</v>
      </c>
      <c r="V817" s="17">
        <v>0</v>
      </c>
      <c r="W817" s="17"/>
      <c r="X817" s="17"/>
      <c r="BR817" s="16"/>
    </row>
    <row r="818" spans="1:70">
      <c r="A818" s="317"/>
      <c r="B818" s="314"/>
      <c r="C818" s="216">
        <v>10</v>
      </c>
      <c r="D818" s="198">
        <f>+入力シート①!AH$6</f>
        <v>0</v>
      </c>
      <c r="E818" s="198">
        <f t="shared" ref="E818:E832" si="300">+COUNT($M818:$BR818)</f>
        <v>9</v>
      </c>
      <c r="F818" s="201">
        <f t="shared" ref="F818:F832" si="301">+AVERAGE($M818:$BR818)</f>
        <v>0</v>
      </c>
      <c r="G818" s="201">
        <f t="shared" ref="G818:G832" si="302">+STDEV($M818:$BR818)</f>
        <v>0</v>
      </c>
      <c r="H818" s="201">
        <f t="shared" ref="H818:H832" si="303">+MAX($M818:$BR818)</f>
        <v>0</v>
      </c>
      <c r="I818" s="201">
        <f t="shared" ref="I818:I832" si="304">+MIN($M818:$BR818)</f>
        <v>0</v>
      </c>
      <c r="J818" s="201">
        <f t="shared" ref="J818:J829" si="305">+D818-F818</f>
        <v>0</v>
      </c>
      <c r="K818" s="201" t="e">
        <f t="shared" ref="K818:K829" si="306">+J818/G818</f>
        <v>#DIV/0!</v>
      </c>
      <c r="M818" s="16"/>
      <c r="N818" s="17">
        <v>0</v>
      </c>
      <c r="O818" s="17">
        <v>0</v>
      </c>
      <c r="P818" s="17">
        <v>0</v>
      </c>
      <c r="Q818" s="17">
        <v>0</v>
      </c>
      <c r="R818" s="17">
        <v>0</v>
      </c>
      <c r="S818" s="17">
        <v>0</v>
      </c>
      <c r="T818" s="17">
        <v>0</v>
      </c>
      <c r="U818" s="17">
        <v>0</v>
      </c>
      <c r="V818" s="17">
        <v>0</v>
      </c>
      <c r="W818" s="17"/>
      <c r="X818" s="17"/>
      <c r="BR818" s="16"/>
    </row>
    <row r="819" spans="1:70">
      <c r="A819" s="317"/>
      <c r="B819" s="314"/>
      <c r="C819" s="216">
        <v>20</v>
      </c>
      <c r="D819" s="198">
        <f>+入力シート①!AH$7</f>
        <v>0</v>
      </c>
      <c r="E819" s="198">
        <f t="shared" si="300"/>
        <v>9</v>
      </c>
      <c r="F819" s="201">
        <f t="shared" si="301"/>
        <v>0</v>
      </c>
      <c r="G819" s="201">
        <f t="shared" si="302"/>
        <v>0</v>
      </c>
      <c r="H819" s="201">
        <f t="shared" si="303"/>
        <v>0</v>
      </c>
      <c r="I819" s="201">
        <f t="shared" si="304"/>
        <v>0</v>
      </c>
      <c r="J819" s="201">
        <f t="shared" si="305"/>
        <v>0</v>
      </c>
      <c r="K819" s="201" t="e">
        <f t="shared" si="306"/>
        <v>#DIV/0!</v>
      </c>
      <c r="M819" s="16"/>
      <c r="N819" s="17">
        <v>0</v>
      </c>
      <c r="O819" s="17">
        <v>0</v>
      </c>
      <c r="P819" s="17">
        <v>0</v>
      </c>
      <c r="Q819" s="17">
        <v>0</v>
      </c>
      <c r="R819" s="17">
        <v>0</v>
      </c>
      <c r="S819" s="17">
        <v>0</v>
      </c>
      <c r="T819" s="17">
        <v>0</v>
      </c>
      <c r="U819" s="17">
        <v>0</v>
      </c>
      <c r="V819" s="17">
        <v>0</v>
      </c>
      <c r="W819" s="17"/>
      <c r="X819" s="17"/>
      <c r="BR819" s="16"/>
    </row>
    <row r="820" spans="1:70">
      <c r="A820" s="317"/>
      <c r="B820" s="314"/>
      <c r="C820" s="216">
        <v>30</v>
      </c>
      <c r="D820" s="198">
        <f>+入力シート①!AH$8</f>
        <v>0</v>
      </c>
      <c r="E820" s="198">
        <f t="shared" si="300"/>
        <v>9</v>
      </c>
      <c r="F820" s="201">
        <f t="shared" si="301"/>
        <v>0</v>
      </c>
      <c r="G820" s="201">
        <f t="shared" si="302"/>
        <v>0</v>
      </c>
      <c r="H820" s="201">
        <f t="shared" si="303"/>
        <v>0</v>
      </c>
      <c r="I820" s="201">
        <f t="shared" si="304"/>
        <v>0</v>
      </c>
      <c r="J820" s="201">
        <f t="shared" si="305"/>
        <v>0</v>
      </c>
      <c r="K820" s="201" t="e">
        <f t="shared" si="306"/>
        <v>#DIV/0!</v>
      </c>
      <c r="M820" s="16"/>
      <c r="N820" s="17">
        <v>0</v>
      </c>
      <c r="O820" s="17">
        <v>0</v>
      </c>
      <c r="P820" s="17">
        <v>0</v>
      </c>
      <c r="Q820" s="17">
        <v>0</v>
      </c>
      <c r="R820" s="17">
        <v>0</v>
      </c>
      <c r="S820" s="17">
        <v>0</v>
      </c>
      <c r="T820" s="17">
        <v>0</v>
      </c>
      <c r="U820" s="17">
        <v>0</v>
      </c>
      <c r="V820" s="17">
        <v>0</v>
      </c>
      <c r="W820" s="17"/>
      <c r="X820" s="17"/>
      <c r="BR820" s="16"/>
    </row>
    <row r="821" spans="1:70">
      <c r="A821" s="317"/>
      <c r="B821" s="314"/>
      <c r="C821" s="216">
        <v>50</v>
      </c>
      <c r="D821" s="198">
        <f>+入力シート①!AH$9</f>
        <v>0</v>
      </c>
      <c r="E821" s="198">
        <f t="shared" si="300"/>
        <v>9</v>
      </c>
      <c r="F821" s="201">
        <f t="shared" si="301"/>
        <v>0</v>
      </c>
      <c r="G821" s="201">
        <f t="shared" si="302"/>
        <v>0</v>
      </c>
      <c r="H821" s="201">
        <f t="shared" si="303"/>
        <v>0</v>
      </c>
      <c r="I821" s="201">
        <f t="shared" si="304"/>
        <v>0</v>
      </c>
      <c r="J821" s="201">
        <f t="shared" si="305"/>
        <v>0</v>
      </c>
      <c r="K821" s="201" t="e">
        <f t="shared" si="306"/>
        <v>#DIV/0!</v>
      </c>
      <c r="M821" s="16"/>
      <c r="N821" s="17">
        <v>0</v>
      </c>
      <c r="O821" s="17">
        <v>0</v>
      </c>
      <c r="P821" s="17">
        <v>0</v>
      </c>
      <c r="Q821" s="17">
        <v>0</v>
      </c>
      <c r="R821" s="17">
        <v>0</v>
      </c>
      <c r="S821" s="17">
        <v>0</v>
      </c>
      <c r="T821" s="17">
        <v>0</v>
      </c>
      <c r="U821" s="17">
        <v>0</v>
      </c>
      <c r="V821" s="17">
        <v>0</v>
      </c>
      <c r="W821" s="17"/>
      <c r="X821" s="17"/>
      <c r="BR821" s="16"/>
    </row>
    <row r="822" spans="1:70">
      <c r="A822" s="317"/>
      <c r="B822" s="314"/>
      <c r="C822" s="216">
        <v>75</v>
      </c>
      <c r="D822" s="198">
        <f>+入力シート①!AH$10</f>
        <v>0</v>
      </c>
      <c r="E822" s="198">
        <f t="shared" si="300"/>
        <v>9</v>
      </c>
      <c r="F822" s="201">
        <f t="shared" si="301"/>
        <v>0</v>
      </c>
      <c r="G822" s="201">
        <f t="shared" si="302"/>
        <v>0</v>
      </c>
      <c r="H822" s="201">
        <f t="shared" si="303"/>
        <v>0</v>
      </c>
      <c r="I822" s="201">
        <f t="shared" si="304"/>
        <v>0</v>
      </c>
      <c r="J822" s="201">
        <f t="shared" si="305"/>
        <v>0</v>
      </c>
      <c r="K822" s="201" t="e">
        <f t="shared" si="306"/>
        <v>#DIV/0!</v>
      </c>
      <c r="M822" s="16"/>
      <c r="N822" s="17">
        <v>0</v>
      </c>
      <c r="O822" s="17">
        <v>0</v>
      </c>
      <c r="P822" s="17">
        <v>0</v>
      </c>
      <c r="Q822" s="17">
        <v>0</v>
      </c>
      <c r="R822" s="17">
        <v>0</v>
      </c>
      <c r="S822" s="17">
        <v>0</v>
      </c>
      <c r="T822" s="17">
        <v>0</v>
      </c>
      <c r="U822" s="17">
        <v>0</v>
      </c>
      <c r="V822" s="17">
        <v>0</v>
      </c>
      <c r="W822" s="17"/>
      <c r="X822" s="17"/>
      <c r="BR822" s="16"/>
    </row>
    <row r="823" spans="1:70">
      <c r="A823" s="317"/>
      <c r="B823" s="314"/>
      <c r="C823" s="216">
        <v>100</v>
      </c>
      <c r="D823" s="198">
        <f>+入力シート①!AH$11</f>
        <v>0</v>
      </c>
      <c r="E823" s="198">
        <f t="shared" si="300"/>
        <v>9</v>
      </c>
      <c r="F823" s="201">
        <f t="shared" si="301"/>
        <v>0</v>
      </c>
      <c r="G823" s="201">
        <f t="shared" si="302"/>
        <v>0</v>
      </c>
      <c r="H823" s="201">
        <f t="shared" si="303"/>
        <v>0</v>
      </c>
      <c r="I823" s="201">
        <f t="shared" si="304"/>
        <v>0</v>
      </c>
      <c r="J823" s="201">
        <f t="shared" si="305"/>
        <v>0</v>
      </c>
      <c r="K823" s="201" t="e">
        <f t="shared" si="306"/>
        <v>#DIV/0!</v>
      </c>
      <c r="M823" s="16"/>
      <c r="N823" s="17">
        <v>0</v>
      </c>
      <c r="O823" s="17">
        <v>0</v>
      </c>
      <c r="P823" s="17">
        <v>0</v>
      </c>
      <c r="Q823" s="17">
        <v>0</v>
      </c>
      <c r="R823" s="17">
        <v>0</v>
      </c>
      <c r="S823" s="17">
        <v>0</v>
      </c>
      <c r="T823" s="17">
        <v>0</v>
      </c>
      <c r="U823" s="17">
        <v>0</v>
      </c>
      <c r="V823" s="17">
        <v>0</v>
      </c>
      <c r="W823" s="17"/>
      <c r="X823" s="17"/>
      <c r="BR823" s="16"/>
    </row>
    <row r="824" spans="1:70">
      <c r="A824" s="317"/>
      <c r="B824" s="314"/>
      <c r="C824" s="216">
        <v>150</v>
      </c>
      <c r="D824" s="198">
        <f>+入力シート①!AH$12</f>
        <v>0</v>
      </c>
      <c r="E824" s="198">
        <f t="shared" si="300"/>
        <v>9</v>
      </c>
      <c r="F824" s="201">
        <f t="shared" si="301"/>
        <v>0</v>
      </c>
      <c r="G824" s="201">
        <f t="shared" si="302"/>
        <v>0</v>
      </c>
      <c r="H824" s="201">
        <f t="shared" si="303"/>
        <v>0</v>
      </c>
      <c r="I824" s="201">
        <f t="shared" si="304"/>
        <v>0</v>
      </c>
      <c r="J824" s="201">
        <f t="shared" si="305"/>
        <v>0</v>
      </c>
      <c r="K824" s="201" t="e">
        <f t="shared" si="306"/>
        <v>#DIV/0!</v>
      </c>
      <c r="M824" s="16"/>
      <c r="N824" s="17">
        <v>0</v>
      </c>
      <c r="O824" s="17">
        <v>0</v>
      </c>
      <c r="P824" s="17">
        <v>0</v>
      </c>
      <c r="Q824" s="17">
        <v>0</v>
      </c>
      <c r="R824" s="17">
        <v>0</v>
      </c>
      <c r="S824" s="17">
        <v>0</v>
      </c>
      <c r="T824" s="17">
        <v>0</v>
      </c>
      <c r="U824" s="17">
        <v>0</v>
      </c>
      <c r="V824" s="17">
        <v>0</v>
      </c>
      <c r="W824" s="17"/>
      <c r="X824" s="17"/>
      <c r="BR824" s="16"/>
    </row>
    <row r="825" spans="1:70">
      <c r="A825" s="317"/>
      <c r="B825" s="314"/>
      <c r="C825" s="216">
        <v>200</v>
      </c>
      <c r="D825" s="198">
        <f>+入力シート①!AH$13</f>
        <v>0</v>
      </c>
      <c r="E825" s="198">
        <f t="shared" si="300"/>
        <v>9</v>
      </c>
      <c r="F825" s="201">
        <f t="shared" si="301"/>
        <v>0</v>
      </c>
      <c r="G825" s="201">
        <f t="shared" si="302"/>
        <v>0</v>
      </c>
      <c r="H825" s="201">
        <f t="shared" si="303"/>
        <v>0</v>
      </c>
      <c r="I825" s="201">
        <f t="shared" si="304"/>
        <v>0</v>
      </c>
      <c r="J825" s="201">
        <f t="shared" si="305"/>
        <v>0</v>
      </c>
      <c r="K825" s="201" t="e">
        <f t="shared" si="306"/>
        <v>#DIV/0!</v>
      </c>
      <c r="M825" s="16"/>
      <c r="N825" s="17">
        <v>0</v>
      </c>
      <c r="O825" s="17">
        <v>0</v>
      </c>
      <c r="P825" s="17">
        <v>0</v>
      </c>
      <c r="Q825" s="17">
        <v>0</v>
      </c>
      <c r="R825" s="17">
        <v>0</v>
      </c>
      <c r="S825" s="17">
        <v>0</v>
      </c>
      <c r="T825" s="17">
        <v>0</v>
      </c>
      <c r="U825" s="17">
        <v>0</v>
      </c>
      <c r="V825" s="17">
        <v>0</v>
      </c>
      <c r="W825" s="17"/>
      <c r="X825" s="17"/>
      <c r="BR825" s="16"/>
    </row>
    <row r="826" spans="1:70">
      <c r="A826" s="317"/>
      <c r="B826" s="314"/>
      <c r="C826" s="216">
        <v>300</v>
      </c>
      <c r="D826" s="198">
        <f>+入力シート①!AH$14</f>
        <v>0</v>
      </c>
      <c r="E826" s="198">
        <f t="shared" si="300"/>
        <v>9</v>
      </c>
      <c r="F826" s="201">
        <f t="shared" si="301"/>
        <v>0</v>
      </c>
      <c r="G826" s="201">
        <f t="shared" si="302"/>
        <v>0</v>
      </c>
      <c r="H826" s="201">
        <f t="shared" si="303"/>
        <v>0</v>
      </c>
      <c r="I826" s="201">
        <f t="shared" si="304"/>
        <v>0</v>
      </c>
      <c r="J826" s="201">
        <f t="shared" si="305"/>
        <v>0</v>
      </c>
      <c r="K826" s="201" t="e">
        <f t="shared" si="306"/>
        <v>#DIV/0!</v>
      </c>
      <c r="M826" s="16"/>
      <c r="N826" s="17">
        <v>0</v>
      </c>
      <c r="O826" s="17">
        <v>0</v>
      </c>
      <c r="P826" s="17">
        <v>0</v>
      </c>
      <c r="Q826" s="17">
        <v>0</v>
      </c>
      <c r="R826" s="17">
        <v>0</v>
      </c>
      <c r="S826" s="17">
        <v>0</v>
      </c>
      <c r="T826" s="17">
        <v>0</v>
      </c>
      <c r="U826" s="17">
        <v>0</v>
      </c>
      <c r="V826" s="17">
        <v>0</v>
      </c>
      <c r="W826" s="17"/>
      <c r="X826" s="17"/>
      <c r="BR826" s="16"/>
    </row>
    <row r="827" spans="1:70">
      <c r="A827" s="317"/>
      <c r="B827" s="314"/>
      <c r="C827" s="216">
        <v>400</v>
      </c>
      <c r="D827" s="198">
        <f>+入力シート①!AH$15</f>
        <v>0</v>
      </c>
      <c r="E827" s="198">
        <f t="shared" si="300"/>
        <v>9</v>
      </c>
      <c r="F827" s="201">
        <f t="shared" si="301"/>
        <v>0</v>
      </c>
      <c r="G827" s="201">
        <f t="shared" si="302"/>
        <v>0</v>
      </c>
      <c r="H827" s="201">
        <f t="shared" si="303"/>
        <v>0</v>
      </c>
      <c r="I827" s="201">
        <f t="shared" si="304"/>
        <v>0</v>
      </c>
      <c r="J827" s="201">
        <f t="shared" si="305"/>
        <v>0</v>
      </c>
      <c r="K827" s="201" t="e">
        <f t="shared" si="306"/>
        <v>#DIV/0!</v>
      </c>
      <c r="M827" s="16"/>
      <c r="N827" s="17">
        <v>0</v>
      </c>
      <c r="O827" s="17">
        <v>0</v>
      </c>
      <c r="P827" s="17">
        <v>0</v>
      </c>
      <c r="Q827" s="17">
        <v>0</v>
      </c>
      <c r="R827" s="17">
        <v>0</v>
      </c>
      <c r="S827" s="17">
        <v>0</v>
      </c>
      <c r="T827" s="17">
        <v>0</v>
      </c>
      <c r="U827" s="17">
        <v>0</v>
      </c>
      <c r="V827" s="17">
        <v>0</v>
      </c>
      <c r="W827" s="17"/>
      <c r="X827" s="17"/>
      <c r="BR827" s="16"/>
    </row>
    <row r="828" spans="1:70">
      <c r="A828" s="317"/>
      <c r="B828" s="314"/>
      <c r="C828" s="216">
        <v>500</v>
      </c>
      <c r="D828" s="198">
        <f>+入力シート①!AH$16</f>
        <v>0</v>
      </c>
      <c r="E828" s="198">
        <f t="shared" si="300"/>
        <v>9</v>
      </c>
      <c r="F828" s="201">
        <f t="shared" si="301"/>
        <v>0</v>
      </c>
      <c r="G828" s="201">
        <f t="shared" si="302"/>
        <v>0</v>
      </c>
      <c r="H828" s="201">
        <f t="shared" si="303"/>
        <v>0</v>
      </c>
      <c r="I828" s="201">
        <f t="shared" si="304"/>
        <v>0</v>
      </c>
      <c r="J828" s="201">
        <f t="shared" si="305"/>
        <v>0</v>
      </c>
      <c r="K828" s="201" t="e">
        <f t="shared" si="306"/>
        <v>#DIV/0!</v>
      </c>
      <c r="M828" s="16"/>
      <c r="N828" s="17">
        <v>0</v>
      </c>
      <c r="O828" s="17">
        <v>0</v>
      </c>
      <c r="P828" s="17">
        <v>0</v>
      </c>
      <c r="Q828" s="17">
        <v>0</v>
      </c>
      <c r="R828" s="17">
        <v>0</v>
      </c>
      <c r="S828" s="17">
        <v>0</v>
      </c>
      <c r="T828" s="17">
        <v>0</v>
      </c>
      <c r="U828" s="17">
        <v>0</v>
      </c>
      <c r="V828" s="17">
        <v>0</v>
      </c>
      <c r="W828" s="17"/>
      <c r="X828" s="17"/>
      <c r="BR828" s="16"/>
    </row>
    <row r="829" spans="1:70">
      <c r="A829" s="317"/>
      <c r="B829" s="314"/>
      <c r="C829" s="216">
        <v>600</v>
      </c>
      <c r="D829" s="198">
        <f>+入力シート①!AH$17</f>
        <v>0</v>
      </c>
      <c r="E829" s="198">
        <f t="shared" si="300"/>
        <v>9</v>
      </c>
      <c r="F829" s="201">
        <f t="shared" si="301"/>
        <v>0</v>
      </c>
      <c r="G829" s="201">
        <f t="shared" si="302"/>
        <v>0</v>
      </c>
      <c r="H829" s="201">
        <f t="shared" si="303"/>
        <v>0</v>
      </c>
      <c r="I829" s="201">
        <f t="shared" si="304"/>
        <v>0</v>
      </c>
      <c r="J829" s="201">
        <f t="shared" si="305"/>
        <v>0</v>
      </c>
      <c r="K829" s="201" t="e">
        <f t="shared" si="306"/>
        <v>#DIV/0!</v>
      </c>
      <c r="M829" s="16"/>
      <c r="N829" s="17">
        <v>0</v>
      </c>
      <c r="O829" s="17">
        <v>0</v>
      </c>
      <c r="P829" s="17">
        <v>0</v>
      </c>
      <c r="Q829" s="17">
        <v>0</v>
      </c>
      <c r="R829" s="17">
        <v>0</v>
      </c>
      <c r="S829" s="17">
        <v>0</v>
      </c>
      <c r="T829" s="17">
        <v>0</v>
      </c>
      <c r="U829" s="17">
        <v>0</v>
      </c>
      <c r="V829" s="17">
        <v>0</v>
      </c>
      <c r="W829" s="17"/>
      <c r="X829" s="17"/>
      <c r="BR829" s="16"/>
    </row>
    <row r="830" spans="1:70">
      <c r="A830" s="317"/>
      <c r="B830" s="217"/>
      <c r="C830" s="217"/>
      <c r="D830" s="218"/>
      <c r="E830" s="218"/>
      <c r="F830" s="219"/>
      <c r="G830" s="219"/>
      <c r="H830" s="219"/>
      <c r="I830" s="219"/>
      <c r="J830" s="219"/>
      <c r="K830" s="219"/>
      <c r="L830" s="18"/>
      <c r="M830" s="16"/>
      <c r="V830" s="17"/>
      <c r="W830" s="17"/>
      <c r="X830" s="17"/>
      <c r="AC830" s="18"/>
      <c r="AD830" s="18"/>
      <c r="AE830" s="18"/>
      <c r="AF830" s="18"/>
      <c r="AG830" s="18"/>
      <c r="AH830" s="18"/>
      <c r="AI830" s="18"/>
      <c r="AJ830" s="18"/>
      <c r="AK830" s="18"/>
      <c r="AL830" s="18"/>
      <c r="AM830" s="18"/>
      <c r="AN830" s="18"/>
      <c r="AO830" s="18"/>
      <c r="AP830" s="18"/>
      <c r="AQ830" s="18"/>
      <c r="AR830" s="18"/>
      <c r="AS830" s="18"/>
      <c r="AT830" s="18"/>
      <c r="AU830" s="18"/>
      <c r="AV830" s="18"/>
      <c r="AW830" s="18"/>
      <c r="AX830" s="18"/>
      <c r="AY830" s="18"/>
      <c r="AZ830" s="18"/>
      <c r="BA830" s="18"/>
      <c r="BB830" s="18"/>
      <c r="BC830" s="18"/>
      <c r="BD830" s="18"/>
      <c r="BE830" s="18"/>
      <c r="BF830" s="18"/>
      <c r="BG830" s="18"/>
      <c r="BH830" s="18"/>
      <c r="BI830" s="18"/>
      <c r="BJ830" s="18"/>
      <c r="BK830" s="18"/>
      <c r="BL830" s="18"/>
      <c r="BM830" s="18"/>
      <c r="BN830" s="18"/>
      <c r="BO830" s="18"/>
      <c r="BP830" s="18"/>
      <c r="BQ830" s="18"/>
      <c r="BR830" s="16"/>
    </row>
    <row r="831" spans="1:70">
      <c r="A831" s="317"/>
      <c r="B831" s="315" t="s">
        <v>25</v>
      </c>
      <c r="C831" s="220" t="s">
        <v>23</v>
      </c>
      <c r="D831" s="198">
        <f>+入力シート①!AH$19</f>
        <v>0</v>
      </c>
      <c r="E831" s="198">
        <f t="shared" si="300"/>
        <v>9</v>
      </c>
      <c r="F831" s="201">
        <f t="shared" si="301"/>
        <v>0</v>
      </c>
      <c r="G831" s="201">
        <f t="shared" si="302"/>
        <v>0</v>
      </c>
      <c r="H831" s="201">
        <f t="shared" si="303"/>
        <v>0</v>
      </c>
      <c r="I831" s="201">
        <f t="shared" si="304"/>
        <v>0</v>
      </c>
      <c r="J831" s="201">
        <f>+D831-F831</f>
        <v>0</v>
      </c>
      <c r="K831" s="201" t="e">
        <f>+J831/G831</f>
        <v>#DIV/0!</v>
      </c>
      <c r="M831" s="16"/>
      <c r="N831" s="17">
        <v>0</v>
      </c>
      <c r="O831" s="17">
        <v>0</v>
      </c>
      <c r="P831" s="17">
        <v>0</v>
      </c>
      <c r="Q831" s="17">
        <v>0</v>
      </c>
      <c r="R831" s="17">
        <v>0</v>
      </c>
      <c r="S831" s="17">
        <v>0</v>
      </c>
      <c r="T831" s="17">
        <v>0</v>
      </c>
      <c r="U831" s="17">
        <v>0</v>
      </c>
      <c r="V831" s="17">
        <v>0</v>
      </c>
      <c r="W831" s="17"/>
      <c r="X831" s="17"/>
      <c r="BR831" s="16"/>
    </row>
    <row r="832" spans="1:70">
      <c r="A832" s="317"/>
      <c r="B832" s="316"/>
      <c r="C832" s="221" t="s">
        <v>24</v>
      </c>
      <c r="D832" s="198">
        <f>+入力シート①!AH$20</f>
        <v>0</v>
      </c>
      <c r="E832" s="198">
        <f t="shared" si="300"/>
        <v>9</v>
      </c>
      <c r="F832" s="201">
        <f t="shared" si="301"/>
        <v>0</v>
      </c>
      <c r="G832" s="201">
        <f t="shared" si="302"/>
        <v>0</v>
      </c>
      <c r="H832" s="201">
        <f t="shared" si="303"/>
        <v>0</v>
      </c>
      <c r="I832" s="201">
        <f t="shared" si="304"/>
        <v>0</v>
      </c>
      <c r="J832" s="201">
        <f>+D832-F832</f>
        <v>0</v>
      </c>
      <c r="K832" s="201" t="e">
        <f>+J832/G832</f>
        <v>#DIV/0!</v>
      </c>
      <c r="M832" s="16"/>
      <c r="N832" s="17">
        <v>0</v>
      </c>
      <c r="O832" s="17">
        <v>0</v>
      </c>
      <c r="P832" s="17">
        <v>0</v>
      </c>
      <c r="Q832" s="17">
        <v>0</v>
      </c>
      <c r="R832" s="17">
        <v>0</v>
      </c>
      <c r="S832" s="17">
        <v>0</v>
      </c>
      <c r="T832" s="17">
        <v>0</v>
      </c>
      <c r="U832" s="17">
        <v>0</v>
      </c>
      <c r="V832" s="17">
        <v>0</v>
      </c>
      <c r="W832" s="17"/>
      <c r="X832" s="17"/>
      <c r="BR832" s="16"/>
    </row>
    <row r="833" spans="1:70" ht="0.95" customHeight="1">
      <c r="A833" s="16"/>
      <c r="B833" s="202"/>
      <c r="C833" s="202"/>
      <c r="D833" s="202"/>
      <c r="E833" s="202"/>
      <c r="F833" s="222"/>
      <c r="G833" s="222"/>
      <c r="H833" s="222"/>
      <c r="I833" s="222"/>
      <c r="J833" s="222"/>
      <c r="K833" s="222"/>
      <c r="L833" s="16"/>
      <c r="M833" s="16"/>
      <c r="V833" s="16"/>
      <c r="W833" s="16"/>
      <c r="X833" s="16"/>
      <c r="AC833" s="16"/>
      <c r="AD833" s="16"/>
      <c r="AE833" s="16"/>
      <c r="AF833" s="16"/>
      <c r="AG833" s="16"/>
      <c r="AH833" s="16"/>
      <c r="AI833" s="16"/>
      <c r="AJ833" s="16"/>
      <c r="AK833" s="16"/>
      <c r="AL833" s="16"/>
      <c r="AM833" s="16"/>
      <c r="AN833" s="16"/>
      <c r="AO833" s="16"/>
      <c r="AP833" s="16"/>
      <c r="AQ833" s="16"/>
      <c r="AR833" s="16"/>
      <c r="AS833" s="16"/>
      <c r="AT833" s="16"/>
      <c r="AU833" s="16"/>
      <c r="AV833" s="16"/>
      <c r="AW833" s="16"/>
      <c r="AX833" s="16"/>
      <c r="AY833" s="16"/>
      <c r="AZ833" s="16"/>
      <c r="BA833" s="16"/>
      <c r="BB833" s="16"/>
      <c r="BC833" s="16"/>
      <c r="BD833" s="16"/>
      <c r="BE833" s="16"/>
      <c r="BF833" s="16"/>
      <c r="BG833" s="16"/>
      <c r="BH833" s="16"/>
      <c r="BI833" s="16"/>
      <c r="BJ833" s="16"/>
      <c r="BK833" s="16"/>
      <c r="BL833" s="16"/>
      <c r="BM833" s="16"/>
      <c r="BN833" s="16"/>
      <c r="BO833" s="16"/>
      <c r="BP833" s="16"/>
      <c r="BQ833" s="16"/>
      <c r="BR833" s="16"/>
    </row>
    <row r="834" spans="1:70" ht="0.95" customHeight="1">
      <c r="A834" s="16"/>
      <c r="B834" s="202"/>
      <c r="C834" s="202"/>
      <c r="D834" s="202"/>
      <c r="E834" s="202"/>
      <c r="F834" s="222"/>
      <c r="G834" s="222"/>
      <c r="H834" s="222"/>
      <c r="I834" s="222"/>
      <c r="J834" s="222"/>
      <c r="K834" s="222"/>
      <c r="L834" s="16"/>
      <c r="M834" s="16"/>
      <c r="V834" s="16"/>
      <c r="W834" s="16"/>
      <c r="X834" s="16"/>
      <c r="AC834" s="16"/>
      <c r="AD834" s="16"/>
      <c r="AE834" s="16"/>
      <c r="AF834" s="16"/>
      <c r="AG834" s="16"/>
      <c r="AH834" s="16"/>
      <c r="AI834" s="16"/>
      <c r="AJ834" s="16"/>
      <c r="AK834" s="16"/>
      <c r="AL834" s="16"/>
      <c r="AM834" s="16"/>
      <c r="AN834" s="16"/>
      <c r="AO834" s="16"/>
      <c r="AP834" s="16"/>
      <c r="AQ834" s="16"/>
      <c r="AR834" s="16"/>
      <c r="AS834" s="16"/>
      <c r="AT834" s="16"/>
      <c r="AU834" s="16"/>
      <c r="AV834" s="16"/>
      <c r="AW834" s="16"/>
      <c r="AX834" s="16"/>
      <c r="AY834" s="16"/>
      <c r="AZ834" s="16"/>
      <c r="BA834" s="16"/>
      <c r="BB834" s="16"/>
      <c r="BC834" s="16"/>
      <c r="BD834" s="16"/>
      <c r="BE834" s="16"/>
      <c r="BF834" s="16"/>
      <c r="BG834" s="16"/>
      <c r="BH834" s="16"/>
      <c r="BI834" s="16"/>
      <c r="BJ834" s="16"/>
      <c r="BK834" s="16"/>
      <c r="BL834" s="16"/>
      <c r="BM834" s="16"/>
      <c r="BN834" s="16"/>
      <c r="BO834" s="16"/>
      <c r="BP834" s="16"/>
      <c r="BQ834" s="16"/>
      <c r="BR834" s="16"/>
    </row>
    <row r="835" spans="1:70" ht="0.95" customHeight="1">
      <c r="A835" s="16"/>
      <c r="B835" s="202"/>
      <c r="C835" s="202"/>
      <c r="D835" s="202"/>
      <c r="E835" s="202"/>
      <c r="F835" s="222"/>
      <c r="G835" s="222"/>
      <c r="H835" s="222"/>
      <c r="I835" s="222"/>
      <c r="J835" s="222"/>
      <c r="K835" s="222"/>
      <c r="L835" s="16"/>
      <c r="M835" s="16"/>
      <c r="V835" s="16"/>
      <c r="W835" s="16"/>
      <c r="X835" s="16"/>
      <c r="AC835" s="16"/>
      <c r="AD835" s="16"/>
      <c r="AE835" s="16"/>
      <c r="AF835" s="16"/>
      <c r="AG835" s="16"/>
      <c r="AH835" s="16"/>
      <c r="AI835" s="16"/>
      <c r="AJ835" s="16"/>
      <c r="AK835" s="16"/>
      <c r="AL835" s="16"/>
      <c r="AM835" s="16"/>
      <c r="AN835" s="16"/>
      <c r="AO835" s="16"/>
      <c r="AP835" s="16"/>
      <c r="AQ835" s="16"/>
      <c r="AR835" s="16"/>
      <c r="AS835" s="16"/>
      <c r="AT835" s="16"/>
      <c r="AU835" s="16"/>
      <c r="AV835" s="16"/>
      <c r="AW835" s="16"/>
      <c r="AX835" s="16"/>
      <c r="AY835" s="16"/>
      <c r="AZ835" s="16"/>
      <c r="BA835" s="16"/>
      <c r="BB835" s="16"/>
      <c r="BC835" s="16"/>
      <c r="BD835" s="16"/>
      <c r="BE835" s="16"/>
      <c r="BF835" s="16"/>
      <c r="BG835" s="16"/>
      <c r="BH835" s="16"/>
      <c r="BI835" s="16"/>
      <c r="BJ835" s="16"/>
      <c r="BK835" s="16"/>
      <c r="BL835" s="16"/>
      <c r="BM835" s="16"/>
      <c r="BN835" s="16"/>
      <c r="BO835" s="16"/>
      <c r="BP835" s="16"/>
      <c r="BQ835" s="16"/>
      <c r="BR835" s="16"/>
    </row>
    <row r="836" spans="1:70" ht="0.95" customHeight="1">
      <c r="A836" s="16"/>
      <c r="B836" s="202"/>
      <c r="C836" s="202"/>
      <c r="D836" s="202"/>
      <c r="E836" s="202"/>
      <c r="F836" s="222"/>
      <c r="G836" s="222"/>
      <c r="H836" s="222"/>
      <c r="I836" s="222"/>
      <c r="J836" s="222"/>
      <c r="K836" s="222"/>
      <c r="L836" s="16"/>
      <c r="M836" s="16"/>
      <c r="V836" s="16"/>
      <c r="W836" s="16"/>
      <c r="X836" s="16"/>
      <c r="AC836" s="16"/>
      <c r="AD836" s="16"/>
      <c r="AE836" s="16"/>
      <c r="AF836" s="16"/>
      <c r="AG836" s="16"/>
      <c r="AH836" s="16"/>
      <c r="AI836" s="16"/>
      <c r="AJ836" s="16"/>
      <c r="AK836" s="16"/>
      <c r="AL836" s="16"/>
      <c r="AM836" s="16"/>
      <c r="AN836" s="16"/>
      <c r="AO836" s="16"/>
      <c r="AP836" s="16"/>
      <c r="AQ836" s="16"/>
      <c r="AR836" s="16"/>
      <c r="AS836" s="16"/>
      <c r="AT836" s="16"/>
      <c r="AU836" s="16"/>
      <c r="AV836" s="16"/>
      <c r="AW836" s="16"/>
      <c r="AX836" s="16"/>
      <c r="AY836" s="16"/>
      <c r="AZ836" s="16"/>
      <c r="BA836" s="16"/>
      <c r="BB836" s="16"/>
      <c r="BC836" s="16"/>
      <c r="BD836" s="16"/>
      <c r="BE836" s="16"/>
      <c r="BF836" s="16"/>
      <c r="BG836" s="16"/>
      <c r="BH836" s="16"/>
      <c r="BI836" s="16"/>
      <c r="BJ836" s="16"/>
      <c r="BK836" s="16"/>
      <c r="BL836" s="16"/>
      <c r="BM836" s="16"/>
      <c r="BN836" s="16"/>
      <c r="BO836" s="16"/>
      <c r="BP836" s="16"/>
      <c r="BQ836" s="16"/>
      <c r="BR836" s="16"/>
    </row>
    <row r="837" spans="1:70" ht="0.95" customHeight="1">
      <c r="A837" s="16"/>
      <c r="B837" s="202"/>
      <c r="C837" s="202"/>
      <c r="D837" s="202"/>
      <c r="E837" s="202"/>
      <c r="F837" s="222"/>
      <c r="G837" s="222"/>
      <c r="H837" s="222"/>
      <c r="I837" s="222"/>
      <c r="J837" s="222"/>
      <c r="K837" s="222"/>
      <c r="L837" s="16"/>
      <c r="M837" s="16"/>
      <c r="V837" s="16"/>
      <c r="W837" s="16"/>
      <c r="X837" s="16"/>
      <c r="AC837" s="16"/>
      <c r="AD837" s="16"/>
      <c r="AE837" s="16"/>
      <c r="AF837" s="16"/>
      <c r="AG837" s="16"/>
      <c r="AH837" s="16"/>
      <c r="AI837" s="16"/>
      <c r="AJ837" s="16"/>
      <c r="AK837" s="16"/>
      <c r="AL837" s="16"/>
      <c r="AM837" s="16"/>
      <c r="AN837" s="16"/>
      <c r="AO837" s="16"/>
      <c r="AP837" s="16"/>
      <c r="AQ837" s="16"/>
      <c r="AR837" s="16"/>
      <c r="AS837" s="16"/>
      <c r="AT837" s="16"/>
      <c r="AU837" s="16"/>
      <c r="AV837" s="16"/>
      <c r="AW837" s="16"/>
      <c r="AX837" s="16"/>
      <c r="AY837" s="16"/>
      <c r="AZ837" s="16"/>
      <c r="BA837" s="16"/>
      <c r="BB837" s="16"/>
      <c r="BC837" s="16"/>
      <c r="BD837" s="16"/>
      <c r="BE837" s="16"/>
      <c r="BF837" s="16"/>
      <c r="BG837" s="16"/>
      <c r="BH837" s="16"/>
      <c r="BI837" s="16"/>
      <c r="BJ837" s="16"/>
      <c r="BK837" s="16"/>
      <c r="BL837" s="16"/>
      <c r="BM837" s="16"/>
      <c r="BN837" s="16"/>
      <c r="BO837" s="16"/>
      <c r="BP837" s="16"/>
      <c r="BQ837" s="16"/>
      <c r="BR837" s="16"/>
    </row>
    <row r="838" spans="1:70" ht="0.95" customHeight="1">
      <c r="A838" s="16"/>
      <c r="B838" s="202"/>
      <c r="C838" s="202"/>
      <c r="D838" s="202"/>
      <c r="E838" s="202"/>
      <c r="F838" s="222"/>
      <c r="G838" s="222"/>
      <c r="H838" s="222"/>
      <c r="I838" s="222"/>
      <c r="J838" s="222"/>
      <c r="K838" s="222"/>
      <c r="L838" s="16"/>
      <c r="M838" s="16"/>
      <c r="V838" s="16"/>
      <c r="W838" s="16"/>
      <c r="X838" s="16"/>
      <c r="AC838" s="16"/>
      <c r="AD838" s="16"/>
      <c r="AE838" s="16"/>
      <c r="AF838" s="16"/>
      <c r="AG838" s="16"/>
      <c r="AH838" s="16"/>
      <c r="AI838" s="16"/>
      <c r="AJ838" s="16"/>
      <c r="AK838" s="16"/>
      <c r="AL838" s="16"/>
      <c r="AM838" s="16"/>
      <c r="AN838" s="16"/>
      <c r="AO838" s="16"/>
      <c r="AP838" s="16"/>
      <c r="AQ838" s="16"/>
      <c r="AR838" s="16"/>
      <c r="AS838" s="16"/>
      <c r="AT838" s="16"/>
      <c r="AU838" s="16"/>
      <c r="AV838" s="16"/>
      <c r="AW838" s="16"/>
      <c r="AX838" s="16"/>
      <c r="AY838" s="16"/>
      <c r="AZ838" s="16"/>
      <c r="BA838" s="16"/>
      <c r="BB838" s="16"/>
      <c r="BC838" s="16"/>
      <c r="BD838" s="16"/>
      <c r="BE838" s="16"/>
      <c r="BF838" s="16"/>
      <c r="BG838" s="16"/>
      <c r="BH838" s="16"/>
      <c r="BI838" s="16"/>
      <c r="BJ838" s="16"/>
      <c r="BK838" s="16"/>
      <c r="BL838" s="16"/>
      <c r="BM838" s="16"/>
      <c r="BN838" s="16"/>
      <c r="BO838" s="16"/>
      <c r="BP838" s="16"/>
      <c r="BQ838" s="16"/>
      <c r="BR838" s="16"/>
    </row>
    <row r="839" spans="1:70" ht="0.95" customHeight="1">
      <c r="A839" s="16"/>
      <c r="B839" s="202"/>
      <c r="C839" s="202"/>
      <c r="D839" s="202"/>
      <c r="E839" s="202"/>
      <c r="F839" s="222"/>
      <c r="G839" s="222"/>
      <c r="H839" s="222"/>
      <c r="I839" s="222"/>
      <c r="J839" s="222"/>
      <c r="K839" s="222"/>
      <c r="L839" s="16"/>
      <c r="M839" s="16"/>
      <c r="V839" s="16"/>
      <c r="W839" s="16"/>
      <c r="X839" s="16"/>
      <c r="AC839" s="16"/>
      <c r="AD839" s="16"/>
      <c r="AE839" s="16"/>
      <c r="AF839" s="16"/>
      <c r="AG839" s="16"/>
      <c r="AH839" s="16"/>
      <c r="AI839" s="16"/>
      <c r="AJ839" s="16"/>
      <c r="AK839" s="16"/>
      <c r="AL839" s="16"/>
      <c r="AM839" s="16"/>
      <c r="AN839" s="16"/>
      <c r="AO839" s="16"/>
      <c r="AP839" s="16"/>
      <c r="AQ839" s="16"/>
      <c r="AR839" s="16"/>
      <c r="AS839" s="16"/>
      <c r="AT839" s="16"/>
      <c r="AU839" s="16"/>
      <c r="AV839" s="16"/>
      <c r="AW839" s="16"/>
      <c r="AX839" s="16"/>
      <c r="AY839" s="16"/>
      <c r="AZ839" s="16"/>
      <c r="BA839" s="16"/>
      <c r="BB839" s="16"/>
      <c r="BC839" s="16"/>
      <c r="BD839" s="16"/>
      <c r="BE839" s="16"/>
      <c r="BF839" s="16"/>
      <c r="BG839" s="16"/>
      <c r="BH839" s="16"/>
      <c r="BI839" s="16"/>
      <c r="BJ839" s="16"/>
      <c r="BK839" s="16"/>
      <c r="BL839" s="16"/>
      <c r="BM839" s="16"/>
      <c r="BN839" s="16"/>
      <c r="BO839" s="16"/>
      <c r="BP839" s="16"/>
      <c r="BQ839" s="16"/>
      <c r="BR839" s="16"/>
    </row>
    <row r="840" spans="1:70" ht="0.95" customHeight="1">
      <c r="A840" s="16"/>
      <c r="B840" s="202"/>
      <c r="C840" s="202"/>
      <c r="D840" s="202"/>
      <c r="E840" s="202"/>
      <c r="F840" s="222"/>
      <c r="G840" s="222"/>
      <c r="H840" s="222"/>
      <c r="I840" s="222"/>
      <c r="J840" s="222"/>
      <c r="K840" s="222"/>
      <c r="L840" s="16"/>
      <c r="M840" s="16"/>
      <c r="V840" s="16"/>
      <c r="W840" s="16"/>
      <c r="X840" s="16"/>
      <c r="AC840" s="16"/>
      <c r="AD840" s="16"/>
      <c r="AE840" s="16"/>
      <c r="AF840" s="16"/>
      <c r="AG840" s="16"/>
      <c r="AH840" s="16"/>
      <c r="AI840" s="16"/>
      <c r="AJ840" s="16"/>
      <c r="AK840" s="16"/>
      <c r="AL840" s="16"/>
      <c r="AM840" s="16"/>
      <c r="AN840" s="16"/>
      <c r="AO840" s="16"/>
      <c r="AP840" s="16"/>
      <c r="AQ840" s="16"/>
      <c r="AR840" s="16"/>
      <c r="AS840" s="16"/>
      <c r="AT840" s="16"/>
      <c r="AU840" s="16"/>
      <c r="AV840" s="16"/>
      <c r="AW840" s="16"/>
      <c r="AX840" s="16"/>
      <c r="AY840" s="16"/>
      <c r="AZ840" s="16"/>
      <c r="BA840" s="16"/>
      <c r="BB840" s="16"/>
      <c r="BC840" s="16"/>
      <c r="BD840" s="16"/>
      <c r="BE840" s="16"/>
      <c r="BF840" s="16"/>
      <c r="BG840" s="16"/>
      <c r="BH840" s="16"/>
      <c r="BI840" s="16"/>
      <c r="BJ840" s="16"/>
      <c r="BK840" s="16"/>
      <c r="BL840" s="16"/>
      <c r="BM840" s="16"/>
      <c r="BN840" s="16"/>
      <c r="BO840" s="16"/>
      <c r="BP840" s="16"/>
      <c r="BQ840" s="16"/>
      <c r="BR840" s="16"/>
    </row>
  </sheetData>
  <mergeCells count="224">
    <mergeCell ref="A812:A832"/>
    <mergeCell ref="B812:C812"/>
    <mergeCell ref="B813:C813"/>
    <mergeCell ref="B814:C814"/>
    <mergeCell ref="B815:C815"/>
    <mergeCell ref="B816:C816"/>
    <mergeCell ref="B817:B829"/>
    <mergeCell ref="B831:B832"/>
    <mergeCell ref="A752:A772"/>
    <mergeCell ref="B752:C752"/>
    <mergeCell ref="B753:C753"/>
    <mergeCell ref="B754:C754"/>
    <mergeCell ref="B755:C755"/>
    <mergeCell ref="B756:C756"/>
    <mergeCell ref="B757:B769"/>
    <mergeCell ref="B771:B772"/>
    <mergeCell ref="A782:A802"/>
    <mergeCell ref="B782:C782"/>
    <mergeCell ref="B783:C783"/>
    <mergeCell ref="B784:C784"/>
    <mergeCell ref="B785:C785"/>
    <mergeCell ref="B786:C786"/>
    <mergeCell ref="B787:B799"/>
    <mergeCell ref="B801:B802"/>
    <mergeCell ref="A662:A682"/>
    <mergeCell ref="A692:A712"/>
    <mergeCell ref="A482:A502"/>
    <mergeCell ref="A512:A532"/>
    <mergeCell ref="A542:A562"/>
    <mergeCell ref="A572:A592"/>
    <mergeCell ref="A722:A742"/>
    <mergeCell ref="B722:C722"/>
    <mergeCell ref="B723:C723"/>
    <mergeCell ref="B724:C724"/>
    <mergeCell ref="B725:C725"/>
    <mergeCell ref="B726:C726"/>
    <mergeCell ref="B727:B739"/>
    <mergeCell ref="B741:B742"/>
    <mergeCell ref="B485:C485"/>
    <mergeCell ref="B486:C486"/>
    <mergeCell ref="B487:B499"/>
    <mergeCell ref="B501:B502"/>
    <mergeCell ref="B512:C512"/>
    <mergeCell ref="B513:C513"/>
    <mergeCell ref="B695:C695"/>
    <mergeCell ref="B696:C696"/>
    <mergeCell ref="B697:B709"/>
    <mergeCell ref="B664:C664"/>
    <mergeCell ref="A392:A412"/>
    <mergeCell ref="A422:A442"/>
    <mergeCell ref="A452:A472"/>
    <mergeCell ref="A242:A262"/>
    <mergeCell ref="A272:A292"/>
    <mergeCell ref="A302:A322"/>
    <mergeCell ref="A332:A352"/>
    <mergeCell ref="A602:A622"/>
    <mergeCell ref="A632:A652"/>
    <mergeCell ref="A122:A142"/>
    <mergeCell ref="A152:A172"/>
    <mergeCell ref="A182:A202"/>
    <mergeCell ref="A212:A232"/>
    <mergeCell ref="A2:A22"/>
    <mergeCell ref="A32:A52"/>
    <mergeCell ref="A62:A82"/>
    <mergeCell ref="A92:A112"/>
    <mergeCell ref="A362:A382"/>
    <mergeCell ref="B35:C35"/>
    <mergeCell ref="B6:C6"/>
    <mergeCell ref="B7:B19"/>
    <mergeCell ref="B21:B22"/>
    <mergeCell ref="B32:C32"/>
    <mergeCell ref="B37:B49"/>
    <mergeCell ref="B2:C2"/>
    <mergeCell ref="B3:C3"/>
    <mergeCell ref="B4:C4"/>
    <mergeCell ref="B5:C5"/>
    <mergeCell ref="B33:C33"/>
    <mergeCell ref="B34:C34"/>
    <mergeCell ref="B36:C36"/>
    <mergeCell ref="B67:B79"/>
    <mergeCell ref="B81:B82"/>
    <mergeCell ref="B92:C92"/>
    <mergeCell ref="B93:C93"/>
    <mergeCell ref="B94:C94"/>
    <mergeCell ref="B95:C95"/>
    <mergeCell ref="B51:B52"/>
    <mergeCell ref="B62:C62"/>
    <mergeCell ref="B63:C63"/>
    <mergeCell ref="B64:C64"/>
    <mergeCell ref="B65:C65"/>
    <mergeCell ref="B66:C66"/>
    <mergeCell ref="B125:C125"/>
    <mergeCell ref="B126:C126"/>
    <mergeCell ref="B127:B139"/>
    <mergeCell ref="B141:B142"/>
    <mergeCell ref="B152:C152"/>
    <mergeCell ref="B153:C153"/>
    <mergeCell ref="B96:C96"/>
    <mergeCell ref="B97:B109"/>
    <mergeCell ref="B111:B112"/>
    <mergeCell ref="B122:C122"/>
    <mergeCell ref="B123:C123"/>
    <mergeCell ref="B124:C124"/>
    <mergeCell ref="B183:C183"/>
    <mergeCell ref="B184:C184"/>
    <mergeCell ref="B185:C185"/>
    <mergeCell ref="B186:C186"/>
    <mergeCell ref="B187:B199"/>
    <mergeCell ref="B201:B202"/>
    <mergeCell ref="B154:C154"/>
    <mergeCell ref="B155:C155"/>
    <mergeCell ref="B156:C156"/>
    <mergeCell ref="B157:B169"/>
    <mergeCell ref="B171:B172"/>
    <mergeCell ref="B182:C182"/>
    <mergeCell ref="B231:B232"/>
    <mergeCell ref="B242:C242"/>
    <mergeCell ref="B243:C243"/>
    <mergeCell ref="B244:C244"/>
    <mergeCell ref="B245:C245"/>
    <mergeCell ref="B246:C246"/>
    <mergeCell ref="B212:C212"/>
    <mergeCell ref="B213:C213"/>
    <mergeCell ref="B214:C214"/>
    <mergeCell ref="B215:C215"/>
    <mergeCell ref="B216:C216"/>
    <mergeCell ref="B217:B229"/>
    <mergeCell ref="B276:C276"/>
    <mergeCell ref="B277:B289"/>
    <mergeCell ref="B291:B292"/>
    <mergeCell ref="B302:C302"/>
    <mergeCell ref="B303:C303"/>
    <mergeCell ref="B304:C304"/>
    <mergeCell ref="B247:B259"/>
    <mergeCell ref="B261:B262"/>
    <mergeCell ref="B272:C272"/>
    <mergeCell ref="B273:C273"/>
    <mergeCell ref="B274:C274"/>
    <mergeCell ref="B275:C275"/>
    <mergeCell ref="B334:C334"/>
    <mergeCell ref="B335:C335"/>
    <mergeCell ref="B336:C336"/>
    <mergeCell ref="B337:B349"/>
    <mergeCell ref="B351:B352"/>
    <mergeCell ref="B362:C362"/>
    <mergeCell ref="B305:C305"/>
    <mergeCell ref="B306:C306"/>
    <mergeCell ref="B307:B319"/>
    <mergeCell ref="B321:B322"/>
    <mergeCell ref="B332:C332"/>
    <mergeCell ref="B333:C333"/>
    <mergeCell ref="B392:C392"/>
    <mergeCell ref="B393:C393"/>
    <mergeCell ref="B394:C394"/>
    <mergeCell ref="B395:C395"/>
    <mergeCell ref="B396:C396"/>
    <mergeCell ref="B397:B409"/>
    <mergeCell ref="B363:C363"/>
    <mergeCell ref="B364:C364"/>
    <mergeCell ref="B365:C365"/>
    <mergeCell ref="B366:C366"/>
    <mergeCell ref="B367:B379"/>
    <mergeCell ref="B381:B382"/>
    <mergeCell ref="B427:B439"/>
    <mergeCell ref="B441:B442"/>
    <mergeCell ref="B452:C452"/>
    <mergeCell ref="B453:C453"/>
    <mergeCell ref="B454:C454"/>
    <mergeCell ref="B455:C455"/>
    <mergeCell ref="B411:B412"/>
    <mergeCell ref="B422:C422"/>
    <mergeCell ref="B423:C423"/>
    <mergeCell ref="B424:C424"/>
    <mergeCell ref="B425:C425"/>
    <mergeCell ref="B426:C426"/>
    <mergeCell ref="B456:C456"/>
    <mergeCell ref="B457:B469"/>
    <mergeCell ref="B471:B472"/>
    <mergeCell ref="B482:C482"/>
    <mergeCell ref="B483:C483"/>
    <mergeCell ref="B484:C484"/>
    <mergeCell ref="B576:C576"/>
    <mergeCell ref="B577:B589"/>
    <mergeCell ref="B543:C543"/>
    <mergeCell ref="B544:C544"/>
    <mergeCell ref="B545:C545"/>
    <mergeCell ref="B546:C546"/>
    <mergeCell ref="B547:B559"/>
    <mergeCell ref="B561:B562"/>
    <mergeCell ref="B514:C514"/>
    <mergeCell ref="B515:C515"/>
    <mergeCell ref="B516:C516"/>
    <mergeCell ref="B517:B529"/>
    <mergeCell ref="B531:B532"/>
    <mergeCell ref="B542:C542"/>
    <mergeCell ref="B607:B619"/>
    <mergeCell ref="B621:B622"/>
    <mergeCell ref="B632:C632"/>
    <mergeCell ref="B662:C662"/>
    <mergeCell ref="B663:C663"/>
    <mergeCell ref="B633:C633"/>
    <mergeCell ref="B634:C634"/>
    <mergeCell ref="B635:C635"/>
    <mergeCell ref="B636:C636"/>
    <mergeCell ref="B591:B592"/>
    <mergeCell ref="B602:C602"/>
    <mergeCell ref="B603:C603"/>
    <mergeCell ref="B604:C604"/>
    <mergeCell ref="B605:C605"/>
    <mergeCell ref="B606:C606"/>
    <mergeCell ref="B572:C572"/>
    <mergeCell ref="B573:C573"/>
    <mergeCell ref="B574:C574"/>
    <mergeCell ref="B575:C575"/>
    <mergeCell ref="B665:C665"/>
    <mergeCell ref="B666:C666"/>
    <mergeCell ref="B667:B679"/>
    <mergeCell ref="B637:B649"/>
    <mergeCell ref="B651:B652"/>
    <mergeCell ref="B711:B712"/>
    <mergeCell ref="B681:B682"/>
    <mergeCell ref="B692:C692"/>
    <mergeCell ref="B693:C693"/>
    <mergeCell ref="B694:C694"/>
  </mergeCells>
  <phoneticPr fontId="4"/>
  <pageMargins left="0.78700000000000003" right="0.78700000000000003" top="0.98399999999999999" bottom="0.98399999999999999" header="0.51200000000000001" footer="0.51200000000000001"/>
  <pageSetup paperSize="9" orientation="portrait" horizontalDpi="3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9"/>
  <sheetViews>
    <sheetView topLeftCell="A15" workbookViewId="0">
      <selection activeCell="C2" sqref="C2"/>
    </sheetView>
  </sheetViews>
  <sheetFormatPr defaultRowHeight="15.75"/>
  <cols>
    <col min="1" max="1" width="9" customWidth="1"/>
    <col min="2" max="3" width="9.875" bestFit="1" customWidth="1"/>
    <col min="4" max="4" width="18.375" bestFit="1" customWidth="1"/>
  </cols>
  <sheetData>
    <row r="1" spans="1:4">
      <c r="B1" t="s">
        <v>107</v>
      </c>
      <c r="C1" t="s">
        <v>63</v>
      </c>
      <c r="D1" t="s">
        <v>106</v>
      </c>
    </row>
    <row r="2" spans="1:4">
      <c r="A2" s="26">
        <v>40817</v>
      </c>
      <c r="B2">
        <v>25.9</v>
      </c>
      <c r="C2">
        <v>25.3</v>
      </c>
      <c r="D2" s="171">
        <v>25.696666666666665</v>
      </c>
    </row>
    <row r="3" spans="1:4">
      <c r="A3" s="26">
        <f>+A2+1</f>
        <v>40818</v>
      </c>
      <c r="B3">
        <v>25.3</v>
      </c>
      <c r="C3">
        <v>23.7</v>
      </c>
      <c r="D3" s="171">
        <v>25.813333333333329</v>
      </c>
    </row>
    <row r="4" spans="1:4">
      <c r="A4" s="26">
        <f t="shared" ref="A4:A32" si="0">+A3+1</f>
        <v>40819</v>
      </c>
      <c r="B4">
        <v>24.4</v>
      </c>
      <c r="C4">
        <v>24</v>
      </c>
      <c r="D4" s="171">
        <v>25.913333333333338</v>
      </c>
    </row>
    <row r="5" spans="1:4">
      <c r="A5" s="26">
        <f t="shared" si="0"/>
        <v>40820</v>
      </c>
      <c r="B5">
        <v>24.3</v>
      </c>
      <c r="C5">
        <v>24.4</v>
      </c>
      <c r="D5" s="171">
        <v>25.806666666666668</v>
      </c>
    </row>
    <row r="6" spans="1:4">
      <c r="A6" s="26">
        <f t="shared" si="0"/>
        <v>40821</v>
      </c>
      <c r="B6">
        <v>24.8</v>
      </c>
      <c r="C6">
        <v>24.5</v>
      </c>
      <c r="D6" s="171">
        <v>25.716666666666672</v>
      </c>
    </row>
    <row r="7" spans="1:4">
      <c r="A7" s="26">
        <f t="shared" si="0"/>
        <v>40822</v>
      </c>
      <c r="B7">
        <v>24.7</v>
      </c>
      <c r="C7">
        <v>25</v>
      </c>
      <c r="D7" s="171">
        <v>25.633333333333329</v>
      </c>
    </row>
    <row r="8" spans="1:4">
      <c r="A8" s="26">
        <f t="shared" si="0"/>
        <v>40823</v>
      </c>
      <c r="B8">
        <v>25.5</v>
      </c>
      <c r="C8">
        <v>24.5</v>
      </c>
      <c r="D8" s="171">
        <v>25.536666666666658</v>
      </c>
    </row>
    <row r="9" spans="1:4">
      <c r="A9" s="26">
        <f t="shared" si="0"/>
        <v>40824</v>
      </c>
      <c r="B9">
        <v>24.3</v>
      </c>
      <c r="C9">
        <v>24.9</v>
      </c>
      <c r="D9" s="171">
        <v>25.436666666666671</v>
      </c>
    </row>
    <row r="10" spans="1:4">
      <c r="A10" s="26">
        <f t="shared" si="0"/>
        <v>40825</v>
      </c>
      <c r="B10">
        <v>25.1</v>
      </c>
      <c r="C10">
        <v>25.2</v>
      </c>
      <c r="D10" s="171">
        <v>25.386666666666667</v>
      </c>
    </row>
    <row r="11" spans="1:4">
      <c r="A11" s="26">
        <f t="shared" si="0"/>
        <v>40826</v>
      </c>
      <c r="B11">
        <v>25.2</v>
      </c>
      <c r="C11">
        <v>25.2</v>
      </c>
      <c r="D11" s="171">
        <v>25.223333333333326</v>
      </c>
    </row>
    <row r="12" spans="1:4">
      <c r="A12" s="26">
        <f t="shared" si="0"/>
        <v>40827</v>
      </c>
      <c r="B12">
        <v>25.2</v>
      </c>
      <c r="C12">
        <v>25</v>
      </c>
      <c r="D12" s="171">
        <v>25.193333333333332</v>
      </c>
    </row>
    <row r="13" spans="1:4">
      <c r="A13" s="26">
        <f t="shared" si="0"/>
        <v>40828</v>
      </c>
      <c r="B13">
        <v>24.9</v>
      </c>
      <c r="D13" s="171">
        <v>25.09</v>
      </c>
    </row>
    <row r="14" spans="1:4">
      <c r="A14" s="26">
        <f t="shared" si="0"/>
        <v>40829</v>
      </c>
      <c r="B14">
        <v>24.6</v>
      </c>
      <c r="D14" s="171">
        <v>25.13</v>
      </c>
    </row>
    <row r="15" spans="1:4">
      <c r="A15" s="26">
        <f t="shared" si="0"/>
        <v>40830</v>
      </c>
      <c r="B15">
        <v>24.2</v>
      </c>
      <c r="D15" s="171">
        <v>25.123333333333335</v>
      </c>
    </row>
    <row r="16" spans="1:4">
      <c r="A16" s="26">
        <f t="shared" si="0"/>
        <v>40831</v>
      </c>
      <c r="B16">
        <v>23.5</v>
      </c>
      <c r="D16" s="171">
        <v>25.073333333333334</v>
      </c>
    </row>
    <row r="17" spans="1:4">
      <c r="A17" s="26">
        <f t="shared" si="0"/>
        <v>40832</v>
      </c>
      <c r="B17">
        <v>23</v>
      </c>
      <c r="D17" s="171">
        <v>24.953333333333333</v>
      </c>
    </row>
    <row r="18" spans="1:4">
      <c r="A18" s="26">
        <f t="shared" si="0"/>
        <v>40833</v>
      </c>
      <c r="B18">
        <v>24</v>
      </c>
      <c r="D18" s="171">
        <v>25.096666666666671</v>
      </c>
    </row>
    <row r="19" spans="1:4">
      <c r="A19" s="26">
        <f t="shared" si="0"/>
        <v>40834</v>
      </c>
      <c r="B19">
        <v>23.4</v>
      </c>
      <c r="C19">
        <v>25.9</v>
      </c>
      <c r="D19" s="171">
        <v>24.91</v>
      </c>
    </row>
    <row r="20" spans="1:4">
      <c r="A20" s="26">
        <f t="shared" si="0"/>
        <v>40835</v>
      </c>
      <c r="B20">
        <v>22.5</v>
      </c>
      <c r="C20">
        <v>25.6</v>
      </c>
      <c r="D20" s="171">
        <v>24.71</v>
      </c>
    </row>
    <row r="21" spans="1:4">
      <c r="A21" s="26">
        <f t="shared" si="0"/>
        <v>40836</v>
      </c>
      <c r="B21">
        <v>22.9</v>
      </c>
      <c r="C21">
        <v>26</v>
      </c>
      <c r="D21" s="171">
        <v>24.73</v>
      </c>
    </row>
    <row r="22" spans="1:4">
      <c r="A22" s="26">
        <f t="shared" si="0"/>
        <v>40837</v>
      </c>
      <c r="B22">
        <v>23</v>
      </c>
      <c r="C22">
        <v>26.2</v>
      </c>
      <c r="D22" s="171">
        <v>24.45333333333333</v>
      </c>
    </row>
    <row r="23" spans="1:4">
      <c r="A23" s="26">
        <f t="shared" si="0"/>
        <v>40838</v>
      </c>
      <c r="B23">
        <v>22.1</v>
      </c>
      <c r="C23">
        <v>25.9</v>
      </c>
      <c r="D23" s="171">
        <v>24.43</v>
      </c>
    </row>
    <row r="24" spans="1:4">
      <c r="A24" s="26">
        <f t="shared" si="0"/>
        <v>40839</v>
      </c>
      <c r="B24">
        <v>23.2</v>
      </c>
      <c r="D24" s="171">
        <v>24.32</v>
      </c>
    </row>
    <row r="25" spans="1:4">
      <c r="A25" s="26">
        <f t="shared" si="0"/>
        <v>40840</v>
      </c>
      <c r="B25">
        <v>23.5</v>
      </c>
      <c r="D25" s="171">
        <v>24.16</v>
      </c>
    </row>
    <row r="26" spans="1:4">
      <c r="A26" s="26">
        <f t="shared" si="0"/>
        <v>40841</v>
      </c>
      <c r="B26">
        <v>23.2</v>
      </c>
      <c r="D26" s="171">
        <v>23.99</v>
      </c>
    </row>
    <row r="27" spans="1:4">
      <c r="A27" s="26">
        <f t="shared" si="0"/>
        <v>40842</v>
      </c>
      <c r="B27">
        <v>22.3</v>
      </c>
      <c r="D27" s="171">
        <v>23.926666666666662</v>
      </c>
    </row>
    <row r="28" spans="1:4">
      <c r="A28" s="26">
        <f t="shared" si="0"/>
        <v>40843</v>
      </c>
      <c r="B28">
        <v>24.3</v>
      </c>
      <c r="D28" s="171">
        <v>23.886666666666667</v>
      </c>
    </row>
    <row r="29" spans="1:4">
      <c r="A29" s="26">
        <f t="shared" si="0"/>
        <v>40844</v>
      </c>
      <c r="B29">
        <v>24.6</v>
      </c>
      <c r="C29">
        <v>24.9</v>
      </c>
      <c r="D29" s="171">
        <v>23.83</v>
      </c>
    </row>
    <row r="30" spans="1:4">
      <c r="A30" s="26">
        <f t="shared" si="0"/>
        <v>40845</v>
      </c>
      <c r="B30">
        <v>23.9</v>
      </c>
      <c r="C30">
        <v>25.2</v>
      </c>
      <c r="D30" s="171">
        <v>23.813333333333333</v>
      </c>
    </row>
    <row r="31" spans="1:4">
      <c r="A31" s="26">
        <f t="shared" si="0"/>
        <v>40846</v>
      </c>
      <c r="B31">
        <v>23.8</v>
      </c>
      <c r="C31">
        <v>24.7</v>
      </c>
      <c r="D31" s="171">
        <v>23.796666666666674</v>
      </c>
    </row>
    <row r="32" spans="1:4">
      <c r="A32" s="26">
        <f t="shared" si="0"/>
        <v>40847</v>
      </c>
      <c r="B32">
        <v>23.2</v>
      </c>
      <c r="D32" s="171">
        <v>23.72</v>
      </c>
    </row>
    <row r="35" spans="1:4">
      <c r="A35" t="s">
        <v>64</v>
      </c>
      <c r="B35" s="102">
        <f>+AVERAGE(B2:B32)</f>
        <v>24.025806451612901</v>
      </c>
      <c r="C35" s="102">
        <f>+AVERAGE(C2:C32)</f>
        <v>25.057894736842101</v>
      </c>
      <c r="D35">
        <f>+AVERAGE(D2:D32)</f>
        <v>24.85483870967742</v>
      </c>
    </row>
    <row r="37" spans="1:4">
      <c r="A37" t="s">
        <v>75</v>
      </c>
      <c r="B37" s="101">
        <f>+AVERAGE(B2:B11)</f>
        <v>24.949999999999996</v>
      </c>
      <c r="C37" s="101">
        <f>+AVERAGE(C2:C11)</f>
        <v>24.669999999999998</v>
      </c>
      <c r="D37" s="101">
        <f>+AVERAGE(D2:D11)</f>
        <v>25.61633333333333</v>
      </c>
    </row>
    <row r="38" spans="1:4">
      <c r="A38" t="s">
        <v>76</v>
      </c>
      <c r="B38" s="101">
        <f>+AVERAGE(B12:B21)</f>
        <v>23.82</v>
      </c>
      <c r="C38" s="101">
        <f>+AVERAGE(C12:C21)</f>
        <v>25.625</v>
      </c>
      <c r="D38" s="101">
        <f>+AVERAGE(D12:D21)</f>
        <v>25.000999999999998</v>
      </c>
    </row>
    <row r="39" spans="1:4">
      <c r="A39" t="s">
        <v>77</v>
      </c>
      <c r="B39" s="101">
        <f>+AVERAGE(B22:B32)</f>
        <v>23.372727272727275</v>
      </c>
      <c r="C39" s="101">
        <f>+AVERAGE(C22:C32)</f>
        <v>25.380000000000003</v>
      </c>
      <c r="D39" s="101">
        <f>+AVERAGE(D22:D32)</f>
        <v>24.029696969696964</v>
      </c>
    </row>
  </sheetData>
  <phoneticPr fontId="4"/>
  <pageMargins left="0.78700000000000003" right="0.78700000000000003" top="0.98399999999999999" bottom="0.98399999999999999" header="0.51200000000000001" footer="0.5120000000000000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Q435"/>
  <sheetViews>
    <sheetView topLeftCell="AM1" workbookViewId="0">
      <pane xSplit="3" ySplit="1" topLeftCell="AP366" activePane="bottomRight" state="frozen"/>
      <selection activeCell="AM1" sqref="AM1"/>
      <selection pane="topRight" activeCell="AP1" sqref="AP1"/>
      <selection pane="bottomLeft" activeCell="AM2" sqref="AM2"/>
      <selection pane="bottomRight" activeCell="AP418" sqref="AP418:CH433"/>
    </sheetView>
  </sheetViews>
  <sheetFormatPr defaultRowHeight="15.75"/>
  <cols>
    <col min="1" max="1" width="2.875" customWidth="1"/>
    <col min="2" max="2" width="6.125" customWidth="1"/>
    <col min="4" max="4" width="6.625" customWidth="1"/>
    <col min="6" max="6" width="8.125" customWidth="1"/>
    <col min="7" max="7" width="7.5" style="118" customWidth="1"/>
    <col min="8" max="8" width="6.875" customWidth="1"/>
    <col min="9" max="9" width="8" customWidth="1"/>
    <col min="10" max="10" width="9.25" style="5" customWidth="1"/>
    <col min="11" max="11" width="9" style="5"/>
    <col min="13" max="13" width="11.375" customWidth="1"/>
    <col min="14" max="14" width="7.625" customWidth="1"/>
    <col min="16" max="16" width="8.25" customWidth="1"/>
    <col min="18" max="18" width="8.5" customWidth="1"/>
    <col min="19" max="19" width="8.625" customWidth="1"/>
    <col min="20" max="20" width="8.875" customWidth="1"/>
    <col min="21" max="21" width="9.25" customWidth="1"/>
    <col min="22" max="23" width="8.875" customWidth="1"/>
    <col min="24" max="25" width="9.25" customWidth="1"/>
    <col min="26" max="26" width="9.125" customWidth="1"/>
    <col min="27" max="27" width="8.75" customWidth="1"/>
    <col min="28" max="28" width="9.125" customWidth="1"/>
    <col min="29" max="30" width="8.75" customWidth="1"/>
    <col min="31" max="31" width="7.625" customWidth="1"/>
    <col min="32" max="32" width="8.875" customWidth="1"/>
    <col min="33" max="34" width="7.625" customWidth="1"/>
    <col min="37" max="37" width="8.625" customWidth="1"/>
    <col min="38" max="38" width="11.25" customWidth="1"/>
    <col min="39" max="39" width="5.375" customWidth="1"/>
    <col min="40" max="40" width="7.5" customWidth="1"/>
    <col min="42" max="52" width="6.625" customWidth="1"/>
    <col min="53" max="53" width="6.75" customWidth="1"/>
    <col min="54" max="89" width="6.625" customWidth="1"/>
  </cols>
  <sheetData>
    <row r="1" spans="1:95" s="113" customFormat="1">
      <c r="A1" s="111" t="s">
        <v>80</v>
      </c>
      <c r="B1" s="110" t="s">
        <v>1</v>
      </c>
      <c r="C1" s="110" t="s">
        <v>2</v>
      </c>
      <c r="E1" s="110" t="s">
        <v>3</v>
      </c>
      <c r="F1" s="110" t="s">
        <v>78</v>
      </c>
      <c r="G1" s="112" t="s">
        <v>4</v>
      </c>
      <c r="H1" s="110" t="s">
        <v>5</v>
      </c>
      <c r="I1" s="110" t="s">
        <v>6</v>
      </c>
      <c r="J1" s="120" t="s">
        <v>7</v>
      </c>
      <c r="K1" s="120" t="s">
        <v>8</v>
      </c>
      <c r="M1" s="121" t="s">
        <v>81</v>
      </c>
      <c r="N1" s="121">
        <v>36</v>
      </c>
      <c r="O1" s="121">
        <v>37</v>
      </c>
      <c r="P1" s="121">
        <v>38</v>
      </c>
      <c r="Q1" s="121">
        <v>39</v>
      </c>
      <c r="R1" s="121">
        <v>40</v>
      </c>
      <c r="S1" s="121">
        <v>49</v>
      </c>
      <c r="T1" s="121">
        <v>58</v>
      </c>
      <c r="U1" s="121">
        <v>47</v>
      </c>
      <c r="V1" s="121">
        <v>46</v>
      </c>
      <c r="W1" s="121">
        <v>56</v>
      </c>
      <c r="X1" s="121">
        <v>66</v>
      </c>
      <c r="Y1" s="121">
        <v>76</v>
      </c>
      <c r="Z1" s="121">
        <v>75</v>
      </c>
      <c r="AA1" s="121">
        <v>64</v>
      </c>
      <c r="AB1" s="121">
        <v>54</v>
      </c>
      <c r="AC1" s="121">
        <v>45</v>
      </c>
      <c r="AD1" s="121">
        <v>35</v>
      </c>
      <c r="AE1" s="121">
        <v>34</v>
      </c>
      <c r="AF1" s="121">
        <v>33</v>
      </c>
      <c r="AG1" s="121">
        <v>32</v>
      </c>
      <c r="AH1" s="121">
        <v>31</v>
      </c>
      <c r="AI1" s="121">
        <v>42</v>
      </c>
      <c r="AJ1" s="121">
        <v>53</v>
      </c>
      <c r="AK1" s="121">
        <v>44</v>
      </c>
      <c r="AL1" s="121" t="s">
        <v>9</v>
      </c>
      <c r="AM1" s="110" t="s">
        <v>10</v>
      </c>
      <c r="AN1" s="110" t="s">
        <v>11</v>
      </c>
      <c r="AO1" s="110" t="s">
        <v>12</v>
      </c>
      <c r="AP1" s="113">
        <v>2007</v>
      </c>
      <c r="AQ1" s="113">
        <v>2006</v>
      </c>
      <c r="AR1" s="113">
        <v>2005</v>
      </c>
      <c r="AS1" s="110">
        <v>2004</v>
      </c>
      <c r="AT1" s="110">
        <v>2003</v>
      </c>
      <c r="AU1" s="110">
        <v>2002</v>
      </c>
      <c r="AV1" s="113">
        <v>2001</v>
      </c>
      <c r="AW1" s="113">
        <v>2000</v>
      </c>
      <c r="AX1" s="113">
        <v>1999</v>
      </c>
      <c r="AY1" s="113">
        <v>1998</v>
      </c>
      <c r="AZ1" s="110">
        <v>1997</v>
      </c>
      <c r="BA1" s="110">
        <v>1996</v>
      </c>
      <c r="BB1" s="110">
        <v>1995</v>
      </c>
      <c r="BC1" s="110">
        <v>1994</v>
      </c>
      <c r="BD1" s="110">
        <v>1993</v>
      </c>
      <c r="BE1" s="110">
        <v>1992</v>
      </c>
      <c r="BF1" s="110">
        <v>1991</v>
      </c>
      <c r="BG1" s="110">
        <v>1990</v>
      </c>
      <c r="BH1" s="110">
        <v>1990</v>
      </c>
      <c r="BI1" s="110">
        <v>1990</v>
      </c>
      <c r="BJ1" s="110">
        <v>1989</v>
      </c>
      <c r="BK1" s="110">
        <v>1988</v>
      </c>
      <c r="BL1" s="110">
        <v>1988</v>
      </c>
      <c r="BM1" s="110">
        <v>1988</v>
      </c>
      <c r="BN1" s="110">
        <v>1987</v>
      </c>
      <c r="BO1" s="110">
        <v>1987</v>
      </c>
      <c r="BP1" s="110">
        <v>1987</v>
      </c>
      <c r="BQ1" s="110">
        <v>1986</v>
      </c>
      <c r="BR1" s="110">
        <v>1986</v>
      </c>
      <c r="BS1" s="110">
        <v>1986</v>
      </c>
      <c r="BT1" s="110">
        <v>1985</v>
      </c>
      <c r="BU1" s="110">
        <v>1985</v>
      </c>
      <c r="BV1" s="110">
        <v>1985</v>
      </c>
      <c r="BW1" s="110">
        <v>1984</v>
      </c>
      <c r="BX1" s="110">
        <v>1984</v>
      </c>
      <c r="BY1" s="110">
        <v>1984</v>
      </c>
      <c r="BZ1" s="110">
        <v>1983</v>
      </c>
      <c r="CA1" s="110">
        <v>1983</v>
      </c>
      <c r="CB1" s="110">
        <v>1983</v>
      </c>
      <c r="CC1" s="110">
        <v>1983</v>
      </c>
      <c r="CD1" s="110">
        <v>1982</v>
      </c>
      <c r="CE1" s="110">
        <v>1981</v>
      </c>
      <c r="CF1" s="110">
        <v>1981</v>
      </c>
      <c r="CG1" s="110">
        <v>1981</v>
      </c>
      <c r="CH1" s="110">
        <v>1980</v>
      </c>
      <c r="CO1" s="110" t="s">
        <v>5</v>
      </c>
      <c r="CP1" s="110" t="s">
        <v>6</v>
      </c>
      <c r="CQ1" s="110" t="s">
        <v>4</v>
      </c>
    </row>
    <row r="2" spans="1:95" s="113" customFormat="1">
      <c r="A2" s="111" t="s">
        <v>0</v>
      </c>
      <c r="B2" s="110" t="s">
        <v>1</v>
      </c>
      <c r="C2" s="110" t="s">
        <v>2</v>
      </c>
      <c r="E2" s="110" t="s">
        <v>3</v>
      </c>
      <c r="F2" s="110" t="s">
        <v>78</v>
      </c>
      <c r="G2" s="112" t="s">
        <v>4</v>
      </c>
      <c r="H2" s="110" t="s">
        <v>5</v>
      </c>
      <c r="I2" s="110" t="s">
        <v>6</v>
      </c>
      <c r="J2" s="120" t="s">
        <v>7</v>
      </c>
      <c r="K2" s="120" t="s">
        <v>8</v>
      </c>
      <c r="AM2" s="110" t="s">
        <v>10</v>
      </c>
      <c r="AN2" s="110" t="s">
        <v>11</v>
      </c>
      <c r="AO2" s="110" t="s">
        <v>12</v>
      </c>
      <c r="AP2" s="113">
        <v>2007</v>
      </c>
      <c r="AQ2" s="113">
        <v>2006</v>
      </c>
      <c r="AR2" s="113">
        <v>2005</v>
      </c>
      <c r="AS2" s="113">
        <v>2004</v>
      </c>
      <c r="AT2" s="110">
        <v>2003</v>
      </c>
      <c r="AU2" s="110">
        <v>2002</v>
      </c>
      <c r="AY2" s="110"/>
      <c r="AZ2" s="110"/>
      <c r="BA2" s="110">
        <v>1996</v>
      </c>
      <c r="BB2" s="110">
        <v>1995</v>
      </c>
      <c r="BC2" s="110"/>
      <c r="BD2" s="110"/>
      <c r="BE2" s="110"/>
      <c r="BF2" s="110">
        <v>1991</v>
      </c>
      <c r="BG2" s="110">
        <v>1993</v>
      </c>
      <c r="BH2" s="110">
        <v>1990</v>
      </c>
      <c r="BI2" s="110">
        <v>1990</v>
      </c>
      <c r="BJ2" s="110">
        <v>1989</v>
      </c>
      <c r="BK2" s="110">
        <v>1988</v>
      </c>
      <c r="BL2" s="110">
        <v>1988</v>
      </c>
      <c r="BM2" s="110">
        <v>1988</v>
      </c>
      <c r="BN2" s="110">
        <v>1987</v>
      </c>
      <c r="BO2" s="110">
        <v>1987</v>
      </c>
      <c r="BP2" s="110">
        <v>1987</v>
      </c>
      <c r="BQ2" s="110">
        <v>1986</v>
      </c>
      <c r="BR2" s="110">
        <v>1986</v>
      </c>
      <c r="BS2" s="110">
        <v>1986</v>
      </c>
      <c r="BT2" s="110">
        <v>1985</v>
      </c>
      <c r="BU2" s="110">
        <v>1985</v>
      </c>
      <c r="BV2" s="110">
        <v>1985</v>
      </c>
      <c r="BW2" s="110">
        <v>1984</v>
      </c>
      <c r="BX2" s="110">
        <v>1984</v>
      </c>
      <c r="BY2" s="110">
        <v>1984</v>
      </c>
      <c r="BZ2" s="110">
        <v>1983</v>
      </c>
      <c r="CA2" s="110">
        <v>1983</v>
      </c>
      <c r="CB2" s="110">
        <v>1983</v>
      </c>
      <c r="CC2" s="110">
        <v>1983</v>
      </c>
      <c r="CD2" s="110">
        <v>1982</v>
      </c>
      <c r="CE2" s="110">
        <v>1981</v>
      </c>
      <c r="CF2" s="110">
        <v>1981</v>
      </c>
      <c r="CG2" s="110">
        <v>1981</v>
      </c>
      <c r="CH2" s="110">
        <v>1980</v>
      </c>
    </row>
    <row r="3" spans="1:95">
      <c r="A3" s="104">
        <v>10</v>
      </c>
      <c r="B3" s="107">
        <v>31</v>
      </c>
      <c r="C3" s="107" t="s">
        <v>13</v>
      </c>
      <c r="D3" s="122"/>
      <c r="E3" s="103">
        <f t="shared" ref="E3:E16" si="0">COUNT(AP3:AQ3)</f>
        <v>1</v>
      </c>
      <c r="F3" s="103">
        <f t="shared" ref="F3:F16" si="1">SUM(AP3:AQ3)</f>
        <v>3</v>
      </c>
      <c r="G3" s="114">
        <f t="shared" ref="G3:G16" si="2">AVERAGE(AP3:AQ3)</f>
        <v>3</v>
      </c>
      <c r="H3" s="103">
        <f t="shared" ref="H3:H16" si="3">MAX(AP3:AQ3)</f>
        <v>3</v>
      </c>
      <c r="I3" s="103">
        <f t="shared" ref="I3:I16" si="4">MIN(AP3:AQ3)</f>
        <v>3</v>
      </c>
      <c r="J3" s="4">
        <f t="shared" ref="J3:J16" si="5">D3-G3</f>
        <v>-3</v>
      </c>
      <c r="K3" s="4" t="e">
        <f t="shared" ref="K3:K16" si="6">STDEV(AP3:AQ3)</f>
        <v>#DIV/0!</v>
      </c>
      <c r="AM3" s="104">
        <v>10</v>
      </c>
      <c r="AN3" s="107">
        <v>31</v>
      </c>
      <c r="AO3" s="107" t="s">
        <v>13</v>
      </c>
      <c r="AQ3" s="122">
        <v>3</v>
      </c>
      <c r="AR3" s="115">
        <v>3</v>
      </c>
      <c r="AS3" s="115">
        <v>12</v>
      </c>
      <c r="AT3" s="104"/>
      <c r="AU3" s="104">
        <v>3</v>
      </c>
      <c r="AY3" s="104"/>
      <c r="AZ3" s="104"/>
      <c r="BA3" s="104"/>
      <c r="BB3" s="104">
        <v>4</v>
      </c>
      <c r="BC3" s="104"/>
      <c r="BD3" s="104"/>
      <c r="BE3" s="104"/>
      <c r="BF3" s="104"/>
      <c r="BG3" s="104">
        <v>5</v>
      </c>
      <c r="BH3" s="104">
        <v>2</v>
      </c>
      <c r="BI3" s="104"/>
      <c r="BJ3" s="104">
        <v>16</v>
      </c>
      <c r="BK3" s="104"/>
      <c r="BL3" s="104"/>
      <c r="BM3" s="104"/>
      <c r="BN3" s="104">
        <v>5</v>
      </c>
      <c r="BO3" s="104"/>
      <c r="BP3" s="104"/>
      <c r="BQ3" s="104">
        <v>4</v>
      </c>
      <c r="BR3" s="104"/>
      <c r="BS3" s="104"/>
      <c r="BT3" s="104"/>
      <c r="BU3" s="104"/>
      <c r="BV3" s="104"/>
      <c r="BW3" s="104"/>
      <c r="BX3" s="104"/>
      <c r="BY3" s="104"/>
      <c r="BZ3" s="104">
        <v>4</v>
      </c>
      <c r="CA3" s="104"/>
      <c r="CB3" s="104">
        <v>22</v>
      </c>
      <c r="CC3" s="104"/>
      <c r="CD3" s="104">
        <v>14</v>
      </c>
      <c r="CE3" s="104">
        <v>5</v>
      </c>
      <c r="CF3" s="104"/>
      <c r="CG3" s="104">
        <v>30</v>
      </c>
      <c r="CH3" s="128"/>
    </row>
    <row r="4" spans="1:95">
      <c r="A4" s="103"/>
      <c r="B4" s="107"/>
      <c r="C4" s="106">
        <v>0</v>
      </c>
      <c r="D4" s="122"/>
      <c r="E4" s="103">
        <f t="shared" si="0"/>
        <v>1</v>
      </c>
      <c r="F4" s="103">
        <f t="shared" si="1"/>
        <v>26.4</v>
      </c>
      <c r="G4" s="114">
        <f t="shared" si="2"/>
        <v>26.4</v>
      </c>
      <c r="H4" s="103">
        <f t="shared" si="3"/>
        <v>26.4</v>
      </c>
      <c r="I4" s="103">
        <f t="shared" si="4"/>
        <v>26.4</v>
      </c>
      <c r="J4" s="4">
        <f t="shared" si="5"/>
        <v>-26.4</v>
      </c>
      <c r="K4" s="4" t="e">
        <f t="shared" si="6"/>
        <v>#DIV/0!</v>
      </c>
      <c r="AM4" s="103"/>
      <c r="AN4" s="107"/>
      <c r="AO4" s="106">
        <v>0</v>
      </c>
      <c r="AQ4" s="122">
        <v>26.4</v>
      </c>
      <c r="AR4" s="115">
        <v>26.5</v>
      </c>
      <c r="AS4" s="115">
        <v>26.5</v>
      </c>
      <c r="AT4" s="105"/>
      <c r="AU4" s="105">
        <v>26.2</v>
      </c>
      <c r="AY4" s="105"/>
      <c r="AZ4" s="105"/>
      <c r="BA4" s="104"/>
      <c r="BB4" s="105">
        <v>27</v>
      </c>
      <c r="BC4" s="105"/>
      <c r="BD4" s="105"/>
      <c r="BE4" s="105"/>
      <c r="BF4" s="105"/>
      <c r="BG4" s="105">
        <v>26.7</v>
      </c>
      <c r="BH4" s="105">
        <v>26.3</v>
      </c>
      <c r="BI4" s="105"/>
      <c r="BJ4" s="105">
        <v>25.9</v>
      </c>
      <c r="BK4" s="105"/>
      <c r="BL4" s="105"/>
      <c r="BM4" s="105"/>
      <c r="BN4" s="105">
        <v>24.9</v>
      </c>
      <c r="BO4" s="105"/>
      <c r="BP4" s="105"/>
      <c r="BQ4" s="105">
        <v>26.6</v>
      </c>
      <c r="BR4" s="105"/>
      <c r="BS4" s="105"/>
      <c r="BT4" s="105"/>
      <c r="BU4" s="105"/>
      <c r="BV4" s="105"/>
      <c r="BW4" s="105"/>
      <c r="BX4" s="105"/>
      <c r="BY4" s="105"/>
      <c r="BZ4" s="105">
        <v>23.9</v>
      </c>
      <c r="CA4" s="105"/>
      <c r="CB4" s="105">
        <v>22.2</v>
      </c>
      <c r="CC4" s="105"/>
      <c r="CD4" s="105">
        <v>23.5</v>
      </c>
      <c r="CE4" s="105">
        <v>22.4</v>
      </c>
      <c r="CF4" s="105"/>
      <c r="CG4" s="105">
        <v>23.4</v>
      </c>
      <c r="CH4" s="143"/>
    </row>
    <row r="5" spans="1:95">
      <c r="A5" s="103"/>
      <c r="B5" s="107"/>
      <c r="C5" s="107">
        <v>10</v>
      </c>
      <c r="D5" s="122"/>
      <c r="E5" s="103">
        <f t="shared" si="0"/>
        <v>1</v>
      </c>
      <c r="F5" s="103">
        <f t="shared" si="1"/>
        <v>26.35</v>
      </c>
      <c r="G5" s="114">
        <f t="shared" si="2"/>
        <v>26.35</v>
      </c>
      <c r="H5" s="103">
        <f t="shared" si="3"/>
        <v>26.35</v>
      </c>
      <c r="I5" s="103">
        <f t="shared" si="4"/>
        <v>26.35</v>
      </c>
      <c r="J5" s="4">
        <f t="shared" si="5"/>
        <v>-26.35</v>
      </c>
      <c r="K5" s="4" t="e">
        <f t="shared" si="6"/>
        <v>#DIV/0!</v>
      </c>
      <c r="AM5" s="103"/>
      <c r="AN5" s="107"/>
      <c r="AO5" s="107">
        <v>10</v>
      </c>
      <c r="AQ5" s="122">
        <v>26.35</v>
      </c>
      <c r="AR5" s="115">
        <v>26.54</v>
      </c>
      <c r="AS5" s="115">
        <v>26.51</v>
      </c>
      <c r="AU5" s="122">
        <v>26.12</v>
      </c>
      <c r="BA5" s="104"/>
      <c r="BB5">
        <v>26.8</v>
      </c>
      <c r="BG5" s="103">
        <v>25.89</v>
      </c>
      <c r="BH5" s="103">
        <v>24.26</v>
      </c>
      <c r="BJ5" s="103">
        <v>24.71</v>
      </c>
      <c r="BN5" s="103">
        <v>24.8</v>
      </c>
      <c r="BQ5" s="103">
        <v>26.23</v>
      </c>
      <c r="BZ5" s="103">
        <v>24.22</v>
      </c>
      <c r="CB5" s="103">
        <v>22.52</v>
      </c>
      <c r="CD5" s="103">
        <v>24.19</v>
      </c>
      <c r="CE5" s="103">
        <v>22.64</v>
      </c>
      <c r="CG5" s="103">
        <v>23.55</v>
      </c>
      <c r="CH5" s="128"/>
    </row>
    <row r="6" spans="1:95">
      <c r="A6" s="103"/>
      <c r="B6" s="107"/>
      <c r="C6" s="107">
        <v>20</v>
      </c>
      <c r="D6" s="122"/>
      <c r="E6" s="103">
        <f t="shared" si="0"/>
        <v>1</v>
      </c>
      <c r="F6" s="103">
        <f t="shared" si="1"/>
        <v>26.28</v>
      </c>
      <c r="G6" s="114">
        <f t="shared" si="2"/>
        <v>26.28</v>
      </c>
      <c r="H6" s="103">
        <f t="shared" si="3"/>
        <v>26.28</v>
      </c>
      <c r="I6" s="103">
        <f t="shared" si="4"/>
        <v>26.28</v>
      </c>
      <c r="J6" s="4">
        <f t="shared" si="5"/>
        <v>-26.28</v>
      </c>
      <c r="K6" s="4" t="e">
        <f t="shared" si="6"/>
        <v>#DIV/0!</v>
      </c>
      <c r="AM6" s="103"/>
      <c r="AN6" s="107"/>
      <c r="AO6" s="107">
        <v>20</v>
      </c>
      <c r="AQ6" s="122">
        <v>26.28</v>
      </c>
      <c r="AR6" s="115">
        <v>26.52</v>
      </c>
      <c r="AS6" s="115">
        <v>26.5</v>
      </c>
      <c r="AU6" s="122">
        <v>26.11</v>
      </c>
      <c r="BA6" s="104"/>
      <c r="BB6">
        <v>26.79</v>
      </c>
      <c r="BG6" s="103">
        <v>25.87</v>
      </c>
      <c r="BH6" s="103">
        <v>24.17</v>
      </c>
      <c r="BJ6" s="103">
        <v>24.69</v>
      </c>
      <c r="BN6" s="103">
        <v>24.72</v>
      </c>
      <c r="BQ6" s="103">
        <v>26.23</v>
      </c>
      <c r="BZ6" s="103">
        <v>24.16</v>
      </c>
      <c r="CB6" s="103">
        <v>22.49</v>
      </c>
      <c r="CD6" s="103">
        <v>24.21</v>
      </c>
      <c r="CE6" s="103">
        <v>22.15</v>
      </c>
      <c r="CG6" s="103">
        <v>23.58</v>
      </c>
      <c r="CH6" s="128"/>
    </row>
    <row r="7" spans="1:95">
      <c r="A7" s="103"/>
      <c r="B7" s="107"/>
      <c r="C7" s="107">
        <v>30</v>
      </c>
      <c r="D7" s="122"/>
      <c r="E7" s="103">
        <f t="shared" si="0"/>
        <v>1</v>
      </c>
      <c r="F7" s="103">
        <f t="shared" si="1"/>
        <v>26.21</v>
      </c>
      <c r="G7" s="114">
        <f t="shared" si="2"/>
        <v>26.21</v>
      </c>
      <c r="H7" s="103">
        <f t="shared" si="3"/>
        <v>26.21</v>
      </c>
      <c r="I7" s="103">
        <f t="shared" si="4"/>
        <v>26.21</v>
      </c>
      <c r="J7" s="4">
        <f t="shared" si="5"/>
        <v>-26.21</v>
      </c>
      <c r="K7" s="4" t="e">
        <f t="shared" si="6"/>
        <v>#DIV/0!</v>
      </c>
      <c r="AM7" s="103"/>
      <c r="AN7" s="107"/>
      <c r="AO7" s="107">
        <v>30</v>
      </c>
      <c r="AQ7" s="122">
        <v>26.21</v>
      </c>
      <c r="AR7" s="115">
        <v>26.52</v>
      </c>
      <c r="AS7" s="115">
        <v>26.46</v>
      </c>
      <c r="AU7" s="122">
        <v>26.08</v>
      </c>
      <c r="BA7" s="104"/>
      <c r="BB7">
        <v>26.8</v>
      </c>
      <c r="BG7" s="103">
        <v>25.87</v>
      </c>
      <c r="BH7" s="103">
        <v>23.4</v>
      </c>
      <c r="BJ7" s="103">
        <v>24.67</v>
      </c>
      <c r="BN7" s="103">
        <v>24.65</v>
      </c>
      <c r="BQ7" s="103">
        <v>26.22</v>
      </c>
      <c r="BZ7" s="103">
        <v>23.8</v>
      </c>
      <c r="CB7" s="103">
        <v>22.29</v>
      </c>
      <c r="CD7" s="103">
        <v>23.91</v>
      </c>
      <c r="CE7" s="103">
        <v>21.93</v>
      </c>
      <c r="CG7" s="103">
        <v>23.58</v>
      </c>
      <c r="CH7" s="128"/>
    </row>
    <row r="8" spans="1:95">
      <c r="A8" s="103"/>
      <c r="B8" s="107"/>
      <c r="C8" s="107">
        <v>50</v>
      </c>
      <c r="D8" s="122"/>
      <c r="E8" s="103">
        <f t="shared" si="0"/>
        <v>1</v>
      </c>
      <c r="F8" s="103">
        <f t="shared" si="1"/>
        <v>25.69</v>
      </c>
      <c r="G8" s="114">
        <f t="shared" si="2"/>
        <v>25.69</v>
      </c>
      <c r="H8" s="103">
        <f t="shared" si="3"/>
        <v>25.69</v>
      </c>
      <c r="I8" s="103">
        <f t="shared" si="4"/>
        <v>25.69</v>
      </c>
      <c r="J8" s="4">
        <f t="shared" si="5"/>
        <v>-25.69</v>
      </c>
      <c r="K8" s="4" t="e">
        <f t="shared" si="6"/>
        <v>#DIV/0!</v>
      </c>
      <c r="AM8" s="103"/>
      <c r="AN8" s="107"/>
      <c r="AO8" s="107">
        <v>50</v>
      </c>
      <c r="AQ8" s="122">
        <v>25.69</v>
      </c>
      <c r="AR8" s="115">
        <v>26.51</v>
      </c>
      <c r="AS8" s="115">
        <v>26.34</v>
      </c>
      <c r="AU8" s="122">
        <v>26.07</v>
      </c>
      <c r="BA8" s="104"/>
      <c r="BB8">
        <v>26.85</v>
      </c>
      <c r="BG8" s="103">
        <v>25.87</v>
      </c>
      <c r="BH8" s="103">
        <v>20.82</v>
      </c>
      <c r="BJ8" s="103">
        <v>24.63</v>
      </c>
      <c r="BN8" s="103">
        <v>24.49</v>
      </c>
      <c r="BQ8" s="103">
        <v>26.22</v>
      </c>
      <c r="BZ8" s="103">
        <v>20.25</v>
      </c>
      <c r="CB8" s="103">
        <v>20.53</v>
      </c>
      <c r="CD8" s="103">
        <v>23.09</v>
      </c>
      <c r="CE8" s="103">
        <v>21.43</v>
      </c>
      <c r="CG8" s="103">
        <v>23.58</v>
      </c>
      <c r="CH8" s="128"/>
    </row>
    <row r="9" spans="1:95">
      <c r="A9" s="103"/>
      <c r="B9" s="107"/>
      <c r="C9" s="107">
        <v>75</v>
      </c>
      <c r="D9" s="122"/>
      <c r="E9" s="103">
        <f t="shared" si="0"/>
        <v>1</v>
      </c>
      <c r="F9" s="103">
        <f t="shared" si="1"/>
        <v>23.45</v>
      </c>
      <c r="G9" s="114">
        <f t="shared" si="2"/>
        <v>23.45</v>
      </c>
      <c r="H9" s="103">
        <f t="shared" si="3"/>
        <v>23.45</v>
      </c>
      <c r="I9" s="103">
        <f t="shared" si="4"/>
        <v>23.45</v>
      </c>
      <c r="J9" s="4">
        <f t="shared" si="5"/>
        <v>-23.45</v>
      </c>
      <c r="K9" s="4" t="e">
        <f t="shared" si="6"/>
        <v>#DIV/0!</v>
      </c>
      <c r="AM9" s="103"/>
      <c r="AN9" s="107"/>
      <c r="AO9" s="107">
        <v>75</v>
      </c>
      <c r="AQ9" s="122">
        <v>23.45</v>
      </c>
      <c r="AR9" s="115">
        <v>24.41</v>
      </c>
      <c r="AS9" s="115">
        <v>24.84</v>
      </c>
      <c r="AU9" s="122">
        <v>24.36</v>
      </c>
      <c r="BA9" s="104"/>
      <c r="BB9">
        <v>23.95</v>
      </c>
      <c r="BG9" s="103">
        <v>24.71</v>
      </c>
      <c r="BH9" s="103">
        <v>16.579999999999998</v>
      </c>
      <c r="BJ9" s="103">
        <v>21.17</v>
      </c>
      <c r="BN9" s="103">
        <v>22.32</v>
      </c>
      <c r="BQ9" s="103">
        <v>24.51</v>
      </c>
      <c r="BZ9" s="103">
        <v>14.82</v>
      </c>
      <c r="CB9" s="103">
        <v>17.38</v>
      </c>
      <c r="CD9" s="103">
        <v>22.09</v>
      </c>
      <c r="CE9" s="103">
        <v>18.27</v>
      </c>
      <c r="CG9" s="103">
        <v>23.58</v>
      </c>
      <c r="CH9" s="128"/>
    </row>
    <row r="10" spans="1:95">
      <c r="A10" s="103"/>
      <c r="B10" s="107"/>
      <c r="C10" s="107">
        <v>100</v>
      </c>
      <c r="D10" s="122"/>
      <c r="E10" s="103">
        <f t="shared" si="0"/>
        <v>1</v>
      </c>
      <c r="F10" s="103">
        <f t="shared" si="1"/>
        <v>20.91</v>
      </c>
      <c r="G10" s="114">
        <f t="shared" si="2"/>
        <v>20.91</v>
      </c>
      <c r="H10" s="103">
        <f t="shared" si="3"/>
        <v>20.91</v>
      </c>
      <c r="I10" s="103">
        <f t="shared" si="4"/>
        <v>20.91</v>
      </c>
      <c r="J10" s="4">
        <f t="shared" si="5"/>
        <v>-20.91</v>
      </c>
      <c r="K10" s="4" t="e">
        <f t="shared" si="6"/>
        <v>#DIV/0!</v>
      </c>
      <c r="AM10" s="103"/>
      <c r="AN10" s="107"/>
      <c r="AO10" s="107">
        <v>100</v>
      </c>
      <c r="AQ10" s="122">
        <v>20.91</v>
      </c>
      <c r="AR10" s="115">
        <v>22.47</v>
      </c>
      <c r="AS10" s="115">
        <v>21.27</v>
      </c>
      <c r="AU10" s="122">
        <v>21.91</v>
      </c>
      <c r="BA10" s="104"/>
      <c r="BB10">
        <v>22.08</v>
      </c>
      <c r="BG10" s="103">
        <v>23.22</v>
      </c>
      <c r="BH10" s="103">
        <v>14.5</v>
      </c>
      <c r="BJ10" s="103">
        <v>19.97</v>
      </c>
      <c r="BN10" s="103">
        <v>19.96</v>
      </c>
      <c r="BQ10" s="103">
        <v>21.97</v>
      </c>
      <c r="BZ10" s="103">
        <v>13.57</v>
      </c>
      <c r="CB10" s="103">
        <v>14.32</v>
      </c>
      <c r="CD10" s="103">
        <v>19.989999999999998</v>
      </c>
      <c r="CE10" s="103">
        <v>17.02</v>
      </c>
      <c r="CG10" s="103">
        <v>22</v>
      </c>
      <c r="CH10" s="128"/>
    </row>
    <row r="11" spans="1:95">
      <c r="A11" s="103"/>
      <c r="B11" s="107"/>
      <c r="C11" s="107">
        <v>150</v>
      </c>
      <c r="D11" s="122"/>
      <c r="E11" s="103">
        <f t="shared" si="0"/>
        <v>1</v>
      </c>
      <c r="F11" s="103">
        <f t="shared" si="1"/>
        <v>17.95</v>
      </c>
      <c r="G11" s="114">
        <f t="shared" si="2"/>
        <v>17.95</v>
      </c>
      <c r="H11" s="103">
        <f t="shared" si="3"/>
        <v>17.95</v>
      </c>
      <c r="I11" s="103">
        <f t="shared" si="4"/>
        <v>17.95</v>
      </c>
      <c r="J11" s="4">
        <f t="shared" si="5"/>
        <v>-17.95</v>
      </c>
      <c r="K11" s="4" t="e">
        <f t="shared" si="6"/>
        <v>#DIV/0!</v>
      </c>
      <c r="AM11" s="103"/>
      <c r="AN11" s="107"/>
      <c r="AO11" s="107">
        <v>150</v>
      </c>
      <c r="AQ11" s="122">
        <v>17.95</v>
      </c>
      <c r="AR11" s="115">
        <v>19.52</v>
      </c>
      <c r="AS11" s="115">
        <v>18.54</v>
      </c>
      <c r="AU11" s="122">
        <v>19.850000000000001</v>
      </c>
      <c r="BA11" s="104"/>
      <c r="BB11">
        <v>19.61</v>
      </c>
      <c r="BG11" s="103">
        <v>18.77</v>
      </c>
      <c r="BH11" s="103">
        <v>12.34</v>
      </c>
      <c r="BJ11" s="103">
        <v>18.37</v>
      </c>
      <c r="BN11" s="103">
        <v>17.68</v>
      </c>
      <c r="BQ11" s="103">
        <v>19.510000000000002</v>
      </c>
      <c r="BZ11" s="103">
        <v>10.44</v>
      </c>
      <c r="CB11" s="103">
        <v>10.58</v>
      </c>
      <c r="CD11" s="103">
        <v>15</v>
      </c>
      <c r="CE11" s="103">
        <v>14.38</v>
      </c>
      <c r="CG11" s="103">
        <v>19.13</v>
      </c>
      <c r="CH11" s="128"/>
    </row>
    <row r="12" spans="1:95">
      <c r="A12" s="103"/>
      <c r="B12" s="107"/>
      <c r="C12" s="107">
        <v>200</v>
      </c>
      <c r="D12" s="122"/>
      <c r="E12" s="103">
        <f t="shared" si="0"/>
        <v>1</v>
      </c>
      <c r="F12" s="103">
        <f t="shared" si="1"/>
        <v>14.79</v>
      </c>
      <c r="G12" s="114">
        <f t="shared" si="2"/>
        <v>14.79</v>
      </c>
      <c r="H12" s="103">
        <f t="shared" si="3"/>
        <v>14.79</v>
      </c>
      <c r="I12" s="103">
        <f t="shared" si="4"/>
        <v>14.79</v>
      </c>
      <c r="J12" s="4">
        <f t="shared" si="5"/>
        <v>-14.79</v>
      </c>
      <c r="K12" s="4" t="e">
        <f t="shared" si="6"/>
        <v>#DIV/0!</v>
      </c>
      <c r="AM12" s="103"/>
      <c r="AN12" s="107"/>
      <c r="AO12" s="107">
        <v>200</v>
      </c>
      <c r="AQ12" s="122">
        <v>14.79</v>
      </c>
      <c r="AR12" s="115">
        <v>17</v>
      </c>
      <c r="AS12" s="115">
        <v>17.059999999999999</v>
      </c>
      <c r="AU12" s="122">
        <v>18.579999999999998</v>
      </c>
      <c r="BA12" s="104"/>
      <c r="BB12">
        <v>18.77</v>
      </c>
      <c r="BG12" s="103">
        <v>16.100000000000001</v>
      </c>
      <c r="BH12" s="103">
        <v>9.76</v>
      </c>
      <c r="BJ12" s="103">
        <v>17.73</v>
      </c>
      <c r="BN12" s="103">
        <v>15.32</v>
      </c>
      <c r="BQ12" s="103">
        <v>16.940000000000001</v>
      </c>
      <c r="BZ12" s="103">
        <v>8.34</v>
      </c>
      <c r="CB12" s="103">
        <v>9.26</v>
      </c>
      <c r="CD12" s="103">
        <v>12.35</v>
      </c>
      <c r="CE12" s="103">
        <v>12.24</v>
      </c>
      <c r="CG12" s="103">
        <v>18.29</v>
      </c>
      <c r="CH12" s="128"/>
    </row>
    <row r="13" spans="1:95">
      <c r="A13" s="103"/>
      <c r="B13" s="107"/>
      <c r="C13" s="107">
        <v>300</v>
      </c>
      <c r="D13" s="122"/>
      <c r="E13" s="103">
        <f t="shared" si="0"/>
        <v>1</v>
      </c>
      <c r="F13" s="103">
        <f t="shared" si="1"/>
        <v>10.44</v>
      </c>
      <c r="G13" s="114">
        <f t="shared" si="2"/>
        <v>10.44</v>
      </c>
      <c r="H13" s="103">
        <f t="shared" si="3"/>
        <v>10.44</v>
      </c>
      <c r="I13" s="103">
        <f t="shared" si="4"/>
        <v>10.44</v>
      </c>
      <c r="J13" s="4">
        <f t="shared" si="5"/>
        <v>-10.44</v>
      </c>
      <c r="K13" s="4" t="e">
        <f t="shared" si="6"/>
        <v>#DIV/0!</v>
      </c>
      <c r="AM13" s="103"/>
      <c r="AN13" s="107"/>
      <c r="AO13" s="107">
        <v>300</v>
      </c>
      <c r="AQ13" s="122">
        <v>10.44</v>
      </c>
      <c r="AR13" s="115">
        <v>12.82</v>
      </c>
      <c r="AS13" s="115">
        <v>12.65</v>
      </c>
      <c r="AU13" s="122">
        <v>16.920000000000002</v>
      </c>
      <c r="BA13" s="104"/>
      <c r="BB13">
        <v>16.63</v>
      </c>
      <c r="CH13" s="128"/>
    </row>
    <row r="14" spans="1:95">
      <c r="A14" s="103"/>
      <c r="B14" s="107"/>
      <c r="C14" s="107">
        <v>400</v>
      </c>
      <c r="D14" s="122"/>
      <c r="E14" s="103">
        <f t="shared" si="0"/>
        <v>1</v>
      </c>
      <c r="F14" s="103">
        <f t="shared" si="1"/>
        <v>8.01</v>
      </c>
      <c r="G14" s="114">
        <f t="shared" si="2"/>
        <v>8.01</v>
      </c>
      <c r="H14" s="103">
        <f t="shared" si="3"/>
        <v>8.01</v>
      </c>
      <c r="I14" s="103">
        <f t="shared" si="4"/>
        <v>8.01</v>
      </c>
      <c r="J14" s="4">
        <f t="shared" si="5"/>
        <v>-8.01</v>
      </c>
      <c r="K14" s="4" t="e">
        <f t="shared" si="6"/>
        <v>#DIV/0!</v>
      </c>
      <c r="AM14" s="103"/>
      <c r="AN14" s="107"/>
      <c r="AO14" s="107">
        <v>400</v>
      </c>
      <c r="AQ14" s="122">
        <v>8.01</v>
      </c>
      <c r="AR14" s="115">
        <v>9.1</v>
      </c>
      <c r="AS14" s="115">
        <v>9.4</v>
      </c>
      <c r="AU14" s="122">
        <v>14.58</v>
      </c>
      <c r="BA14" s="104"/>
      <c r="BB14">
        <v>14.13</v>
      </c>
      <c r="CH14" s="128"/>
    </row>
    <row r="15" spans="1:95">
      <c r="A15" s="103"/>
      <c r="B15" s="107"/>
      <c r="C15" s="107">
        <v>500</v>
      </c>
      <c r="E15" s="103">
        <f t="shared" si="0"/>
        <v>0</v>
      </c>
      <c r="F15" s="103">
        <f t="shared" si="1"/>
        <v>0</v>
      </c>
      <c r="G15" s="114" t="e">
        <f t="shared" si="2"/>
        <v>#DIV/0!</v>
      </c>
      <c r="H15" s="103">
        <f t="shared" si="3"/>
        <v>0</v>
      </c>
      <c r="I15" s="103">
        <f t="shared" si="4"/>
        <v>0</v>
      </c>
      <c r="J15" s="4" t="e">
        <f t="shared" si="5"/>
        <v>#DIV/0!</v>
      </c>
      <c r="K15" s="4" t="e">
        <f t="shared" si="6"/>
        <v>#DIV/0!</v>
      </c>
      <c r="AM15" s="103"/>
      <c r="AN15" s="107"/>
      <c r="AO15" s="107">
        <v>500</v>
      </c>
      <c r="AR15" s="115">
        <v>6.26</v>
      </c>
      <c r="AU15" s="122">
        <v>11.73</v>
      </c>
      <c r="BA15" s="104"/>
      <c r="CH15" s="128"/>
    </row>
    <row r="16" spans="1:95">
      <c r="A16" s="103"/>
      <c r="B16" s="107"/>
      <c r="C16" s="107">
        <v>600</v>
      </c>
      <c r="E16" s="103">
        <f t="shared" si="0"/>
        <v>0</v>
      </c>
      <c r="F16" s="103">
        <f t="shared" si="1"/>
        <v>0</v>
      </c>
      <c r="G16" s="114" t="e">
        <f t="shared" si="2"/>
        <v>#DIV/0!</v>
      </c>
      <c r="H16" s="103">
        <f t="shared" si="3"/>
        <v>0</v>
      </c>
      <c r="I16" s="103">
        <f t="shared" si="4"/>
        <v>0</v>
      </c>
      <c r="J16" s="4" t="e">
        <f t="shared" si="5"/>
        <v>#DIV/0!</v>
      </c>
      <c r="K16" s="4" t="e">
        <f t="shared" si="6"/>
        <v>#DIV/0!</v>
      </c>
      <c r="AM16" s="103"/>
      <c r="AN16" s="107"/>
      <c r="AO16" s="107">
        <v>600</v>
      </c>
      <c r="AS16" s="103"/>
      <c r="AT16" s="103"/>
      <c r="AU16" s="103"/>
      <c r="AY16" s="103"/>
      <c r="AZ16" s="103"/>
      <c r="BA16" s="104"/>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28"/>
    </row>
    <row r="17" spans="1:86">
      <c r="A17" s="103"/>
      <c r="B17" s="104"/>
      <c r="C17" s="104"/>
      <c r="E17" s="103"/>
      <c r="F17" s="103"/>
      <c r="G17" s="114"/>
      <c r="H17" s="103"/>
      <c r="I17" s="103"/>
      <c r="J17" s="4"/>
      <c r="K17" s="4"/>
      <c r="AM17" s="103"/>
      <c r="AN17" s="104"/>
      <c r="AO17" s="104"/>
      <c r="AS17" s="103"/>
      <c r="AT17" s="103"/>
      <c r="AU17" s="103"/>
      <c r="AY17" s="103"/>
      <c r="AZ17" s="103"/>
      <c r="BA17" s="104"/>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4"/>
    </row>
    <row r="18" spans="1:86">
      <c r="A18" s="105"/>
      <c r="B18" s="106"/>
      <c r="C18" s="106" t="s">
        <v>14</v>
      </c>
      <c r="D18" s="122"/>
      <c r="E18" s="103">
        <f>COUNT(AP18:AQ18)</f>
        <v>1</v>
      </c>
      <c r="F18" s="103">
        <f>SUM(AP18:AQ18)</f>
        <v>77</v>
      </c>
      <c r="G18" s="114">
        <f>AVERAGE(AP18:AQ18)</f>
        <v>77</v>
      </c>
      <c r="H18" s="103">
        <f>MAX(AP18:AQ18)</f>
        <v>77</v>
      </c>
      <c r="I18" s="103">
        <f>MIN(AP18:AQ18)</f>
        <v>77</v>
      </c>
      <c r="J18" s="4">
        <f>D18-G18</f>
        <v>-77</v>
      </c>
      <c r="K18" s="4" t="e">
        <f>STDEV(AP18:AQ18)</f>
        <v>#DIV/0!</v>
      </c>
      <c r="AM18" s="105"/>
      <c r="AN18" s="106"/>
      <c r="AO18" s="106" t="s">
        <v>14</v>
      </c>
      <c r="AQ18" s="122">
        <v>77</v>
      </c>
      <c r="AR18" s="115">
        <v>72</v>
      </c>
      <c r="AS18" s="115">
        <v>6</v>
      </c>
      <c r="AT18" s="105"/>
      <c r="AU18" s="105">
        <v>116</v>
      </c>
      <c r="AY18" s="105"/>
      <c r="AZ18" s="105"/>
      <c r="BA18" s="104"/>
      <c r="BB18" s="105">
        <v>162</v>
      </c>
      <c r="BC18" s="105"/>
      <c r="BD18" s="105"/>
      <c r="BE18" s="105"/>
      <c r="BF18" s="105"/>
      <c r="BG18" s="105">
        <v>78</v>
      </c>
      <c r="BH18" s="105">
        <v>270</v>
      </c>
      <c r="BI18" s="105"/>
      <c r="BJ18" s="105">
        <v>156</v>
      </c>
      <c r="BK18" s="105"/>
      <c r="BL18" s="105"/>
      <c r="BM18" s="105"/>
      <c r="BN18" s="105">
        <v>345</v>
      </c>
      <c r="BO18" s="105"/>
      <c r="BP18" s="105"/>
      <c r="BQ18" s="105">
        <v>104</v>
      </c>
      <c r="BR18" s="105"/>
      <c r="BS18" s="105"/>
      <c r="BT18" s="105"/>
      <c r="BU18" s="105"/>
      <c r="BV18" s="105"/>
      <c r="BW18" s="105"/>
      <c r="BX18" s="105"/>
      <c r="BY18" s="105"/>
      <c r="BZ18" s="105">
        <v>0</v>
      </c>
      <c r="CA18" s="105"/>
      <c r="CB18" s="105">
        <v>270</v>
      </c>
      <c r="CC18" s="105"/>
      <c r="CD18" s="105">
        <v>313</v>
      </c>
      <c r="CE18" s="105"/>
      <c r="CF18" s="105"/>
      <c r="CG18" s="105"/>
      <c r="CH18" s="143"/>
    </row>
    <row r="19" spans="1:86">
      <c r="A19" s="103"/>
      <c r="B19" s="107"/>
      <c r="C19" s="107" t="s">
        <v>15</v>
      </c>
      <c r="D19" s="122"/>
      <c r="E19" s="103">
        <f>COUNT(AP19:AQ19)</f>
        <v>1</v>
      </c>
      <c r="F19" s="103">
        <f>SUM(AP19:AQ19)</f>
        <v>3.5</v>
      </c>
      <c r="G19" s="114">
        <f>AVERAGE(AP19:AQ19)</f>
        <v>3.5</v>
      </c>
      <c r="H19" s="103">
        <f>MAX(AP19:AQ19)</f>
        <v>3.5</v>
      </c>
      <c r="I19" s="103">
        <f>MIN(AP19:AQ19)</f>
        <v>3.5</v>
      </c>
      <c r="J19" s="4">
        <f>D19-G19</f>
        <v>-3.5</v>
      </c>
      <c r="K19" s="4" t="e">
        <f>STDEV(AP19:AQ19)</f>
        <v>#DIV/0!</v>
      </c>
      <c r="AM19" s="103"/>
      <c r="AN19" s="107"/>
      <c r="AO19" s="107" t="s">
        <v>15</v>
      </c>
      <c r="AQ19" s="122">
        <v>3.5</v>
      </c>
      <c r="AR19" s="115">
        <v>2.9</v>
      </c>
      <c r="AS19" s="115">
        <v>2.5</v>
      </c>
      <c r="AT19" s="103"/>
      <c r="AU19" s="103">
        <v>0.4</v>
      </c>
      <c r="AY19" s="103"/>
      <c r="AZ19" s="103"/>
      <c r="BA19" s="104"/>
      <c r="BB19" s="103">
        <v>0.95</v>
      </c>
      <c r="BC19" s="103"/>
      <c r="BD19" s="103"/>
      <c r="BE19" s="103"/>
      <c r="BF19" s="103"/>
      <c r="BG19" s="103">
        <v>1.94</v>
      </c>
      <c r="BH19" s="103">
        <v>1.05</v>
      </c>
      <c r="BI19" s="103"/>
      <c r="BJ19" s="103">
        <v>1.4</v>
      </c>
      <c r="BK19" s="103"/>
      <c r="BL19" s="103"/>
      <c r="BM19" s="103"/>
      <c r="BN19" s="103">
        <v>0.1</v>
      </c>
      <c r="BO19" s="103"/>
      <c r="BP19" s="103"/>
      <c r="BQ19" s="103">
        <v>2.1</v>
      </c>
      <c r="BR19" s="103"/>
      <c r="BS19" s="103"/>
      <c r="BT19" s="103"/>
      <c r="BU19" s="103"/>
      <c r="BV19" s="103"/>
      <c r="BW19" s="103"/>
      <c r="BX19" s="103"/>
      <c r="BY19" s="103"/>
      <c r="BZ19" s="103">
        <v>1.5</v>
      </c>
      <c r="CA19" s="103"/>
      <c r="CB19" s="103">
        <v>0.6</v>
      </c>
      <c r="CC19" s="103"/>
      <c r="CD19" s="103">
        <v>1.6</v>
      </c>
      <c r="CE19" s="103"/>
      <c r="CF19" s="103"/>
      <c r="CG19" s="103"/>
      <c r="CH19" s="128"/>
    </row>
    <row r="20" spans="1:86" s="113" customFormat="1">
      <c r="A20" s="111" t="s">
        <v>82</v>
      </c>
      <c r="B20" s="110" t="s">
        <v>1</v>
      </c>
      <c r="C20" s="110" t="s">
        <v>2</v>
      </c>
      <c r="E20" s="110" t="s">
        <v>3</v>
      </c>
      <c r="F20" s="110" t="s">
        <v>78</v>
      </c>
      <c r="G20" s="112" t="s">
        <v>4</v>
      </c>
      <c r="H20" s="110" t="s">
        <v>5</v>
      </c>
      <c r="I20" s="110" t="s">
        <v>6</v>
      </c>
      <c r="J20" s="120" t="s">
        <v>7</v>
      </c>
      <c r="K20" s="120" t="s">
        <v>8</v>
      </c>
      <c r="AM20" s="110" t="s">
        <v>10</v>
      </c>
      <c r="AN20" s="110" t="s">
        <v>11</v>
      </c>
      <c r="AO20" s="110" t="s">
        <v>12</v>
      </c>
      <c r="AQ20" s="113">
        <v>2006</v>
      </c>
      <c r="AR20" s="113">
        <v>2005</v>
      </c>
      <c r="AS20" s="113">
        <v>2004</v>
      </c>
      <c r="AT20" s="110">
        <v>2003</v>
      </c>
      <c r="AU20" s="110">
        <v>2002</v>
      </c>
      <c r="AY20" s="110"/>
      <c r="AZ20" s="110">
        <v>1997</v>
      </c>
      <c r="BA20" s="110">
        <v>1996</v>
      </c>
      <c r="BB20" s="110">
        <v>1995</v>
      </c>
      <c r="BC20" s="110"/>
      <c r="BD20" s="110"/>
      <c r="BE20" s="110"/>
      <c r="BF20" s="110">
        <v>1991</v>
      </c>
      <c r="BG20" s="110">
        <v>1993</v>
      </c>
      <c r="BH20" s="110">
        <v>1990</v>
      </c>
      <c r="BI20" s="110">
        <v>1990</v>
      </c>
      <c r="BJ20" s="110">
        <v>1989</v>
      </c>
      <c r="BK20" s="110">
        <v>1988</v>
      </c>
      <c r="BL20" s="110">
        <v>1988</v>
      </c>
      <c r="BM20" s="110">
        <v>1988</v>
      </c>
      <c r="BN20" s="110">
        <v>1987</v>
      </c>
      <c r="BO20" s="110">
        <v>1987</v>
      </c>
      <c r="BP20" s="110">
        <v>1987</v>
      </c>
      <c r="BQ20" s="110">
        <v>1986</v>
      </c>
      <c r="BR20" s="110">
        <v>1986</v>
      </c>
      <c r="BS20" s="110">
        <v>1986</v>
      </c>
      <c r="BT20" s="110">
        <v>1985</v>
      </c>
      <c r="BU20" s="110">
        <v>1985</v>
      </c>
      <c r="BV20" s="110">
        <v>1985</v>
      </c>
      <c r="BW20" s="110">
        <v>1984</v>
      </c>
      <c r="BX20" s="110">
        <v>1984</v>
      </c>
      <c r="BY20" s="110">
        <v>1984</v>
      </c>
      <c r="BZ20" s="110">
        <v>1983</v>
      </c>
      <c r="CA20" s="110">
        <v>1983</v>
      </c>
      <c r="CB20" s="110">
        <v>1983</v>
      </c>
      <c r="CC20" s="110">
        <v>1983</v>
      </c>
      <c r="CD20" s="110">
        <v>1982</v>
      </c>
      <c r="CE20" s="110">
        <v>1981</v>
      </c>
      <c r="CF20" s="110">
        <v>1981</v>
      </c>
      <c r="CG20" s="110">
        <v>1981</v>
      </c>
      <c r="CH20" s="110">
        <v>1980</v>
      </c>
    </row>
    <row r="21" spans="1:86">
      <c r="A21" s="104">
        <v>10</v>
      </c>
      <c r="B21" s="107">
        <v>32</v>
      </c>
      <c r="C21" s="107" t="s">
        <v>13</v>
      </c>
      <c r="D21" s="122"/>
      <c r="E21" s="103">
        <f t="shared" ref="E21:E34" si="7">COUNT(AP21:AQ21)</f>
        <v>1</v>
      </c>
      <c r="F21" s="103">
        <f t="shared" ref="F21:F34" si="8">SUM(AP21:AQ21)</f>
        <v>3</v>
      </c>
      <c r="G21" s="114">
        <f t="shared" ref="G21:G34" si="9">AVERAGE(AP21:AQ21)</f>
        <v>3</v>
      </c>
      <c r="H21" s="103">
        <f t="shared" ref="H21:H34" si="10">MAX(AP21:AQ21)</f>
        <v>3</v>
      </c>
      <c r="I21" s="103">
        <f t="shared" ref="I21:I34" si="11">MIN(AP21:AQ21)</f>
        <v>3</v>
      </c>
      <c r="J21" s="4">
        <f t="shared" ref="J21:J34" si="12">D21-G21</f>
        <v>-3</v>
      </c>
      <c r="K21" s="4" t="e">
        <f t="shared" ref="K21:K34" si="13">STDEV(AP21:AQ21)</f>
        <v>#DIV/0!</v>
      </c>
      <c r="AM21" s="104">
        <v>10</v>
      </c>
      <c r="AN21" s="107">
        <v>32</v>
      </c>
      <c r="AO21" s="107" t="s">
        <v>13</v>
      </c>
      <c r="AQ21" s="122">
        <v>3</v>
      </c>
      <c r="AR21" s="115">
        <v>3</v>
      </c>
      <c r="AS21" s="115">
        <v>12</v>
      </c>
      <c r="AT21" s="104"/>
      <c r="AU21" s="104">
        <v>3</v>
      </c>
      <c r="AY21" s="104"/>
      <c r="AZ21" s="104">
        <v>21</v>
      </c>
      <c r="BA21" s="104"/>
      <c r="BB21" s="104">
        <v>4</v>
      </c>
      <c r="BC21" s="104"/>
      <c r="BD21" s="104"/>
      <c r="BE21" s="104"/>
      <c r="BF21" s="104"/>
      <c r="BG21" s="104">
        <v>5</v>
      </c>
      <c r="BH21" s="104">
        <v>2</v>
      </c>
      <c r="BI21" s="104"/>
      <c r="BJ21" s="104">
        <v>16</v>
      </c>
      <c r="BK21" s="104"/>
      <c r="BL21" s="104"/>
      <c r="BM21" s="104"/>
      <c r="BN21" s="104">
        <v>5</v>
      </c>
      <c r="BO21" s="104"/>
      <c r="BP21" s="104"/>
      <c r="BQ21" s="104">
        <v>4</v>
      </c>
      <c r="BR21" s="104"/>
      <c r="BS21" s="104"/>
      <c r="BT21" s="104">
        <v>22</v>
      </c>
      <c r="BU21" s="104"/>
      <c r="BV21" s="104"/>
      <c r="BW21" s="104"/>
      <c r="BX21" s="104"/>
      <c r="BY21" s="104"/>
      <c r="BZ21" s="104">
        <v>4</v>
      </c>
      <c r="CA21" s="104"/>
      <c r="CB21" s="104">
        <v>22</v>
      </c>
      <c r="CC21" s="104"/>
      <c r="CD21" s="104">
        <v>14</v>
      </c>
      <c r="CE21" s="104">
        <v>5</v>
      </c>
      <c r="CF21" s="104"/>
      <c r="CG21" s="104">
        <v>30</v>
      </c>
      <c r="CH21" s="128"/>
    </row>
    <row r="22" spans="1:86">
      <c r="A22" s="103"/>
      <c r="B22" s="107"/>
      <c r="C22" s="106">
        <v>0</v>
      </c>
      <c r="D22" s="122"/>
      <c r="E22" s="103">
        <f t="shared" si="7"/>
        <v>1</v>
      </c>
      <c r="F22" s="103">
        <f t="shared" si="8"/>
        <v>27.5</v>
      </c>
      <c r="G22" s="114">
        <f t="shared" si="9"/>
        <v>27.5</v>
      </c>
      <c r="H22" s="103">
        <f t="shared" si="10"/>
        <v>27.5</v>
      </c>
      <c r="I22" s="103">
        <f t="shared" si="11"/>
        <v>27.5</v>
      </c>
      <c r="J22" s="4">
        <f t="shared" si="12"/>
        <v>-27.5</v>
      </c>
      <c r="K22" s="4" t="e">
        <f t="shared" si="13"/>
        <v>#DIV/0!</v>
      </c>
      <c r="AM22" s="103"/>
      <c r="AN22" s="107"/>
      <c r="AO22" s="106">
        <v>0</v>
      </c>
      <c r="AQ22" s="122">
        <v>27.5</v>
      </c>
      <c r="AR22" s="115">
        <v>26.9</v>
      </c>
      <c r="AS22" s="115">
        <v>26.7</v>
      </c>
      <c r="AT22" s="105"/>
      <c r="AU22" s="105">
        <v>26.2</v>
      </c>
      <c r="AY22" s="144"/>
      <c r="AZ22" s="144">
        <v>25.8</v>
      </c>
      <c r="BA22" s="104"/>
      <c r="BB22" s="105">
        <v>26.9</v>
      </c>
      <c r="BC22" s="105"/>
      <c r="BD22" s="105"/>
      <c r="BE22" s="105"/>
      <c r="BF22" s="105"/>
      <c r="BG22" s="105">
        <v>26.6</v>
      </c>
      <c r="BH22" s="105">
        <v>26.4</v>
      </c>
      <c r="BI22" s="105"/>
      <c r="BJ22" s="105">
        <v>25.5</v>
      </c>
      <c r="BK22" s="105"/>
      <c r="BL22" s="105"/>
      <c r="BM22" s="105"/>
      <c r="BN22" s="105">
        <v>24.9</v>
      </c>
      <c r="BO22" s="105"/>
      <c r="BP22" s="105"/>
      <c r="BQ22" s="105">
        <v>27</v>
      </c>
      <c r="BR22" s="105"/>
      <c r="BS22" s="105"/>
      <c r="BT22" s="105">
        <v>25.8</v>
      </c>
      <c r="BU22" s="105"/>
      <c r="BV22" s="105"/>
      <c r="BW22" s="105"/>
      <c r="BX22" s="105"/>
      <c r="BY22" s="105"/>
      <c r="BZ22" s="105">
        <v>24</v>
      </c>
      <c r="CA22" s="105"/>
      <c r="CB22" s="105">
        <v>22.7</v>
      </c>
      <c r="CC22" s="105"/>
      <c r="CD22" s="105">
        <v>24.8</v>
      </c>
      <c r="CE22" s="105">
        <v>21.6</v>
      </c>
      <c r="CF22" s="105"/>
      <c r="CG22" s="105">
        <v>23.4</v>
      </c>
      <c r="CH22" s="143"/>
    </row>
    <row r="23" spans="1:86">
      <c r="A23" s="103"/>
      <c r="B23" s="107"/>
      <c r="C23" s="107">
        <v>10</v>
      </c>
      <c r="D23" s="122"/>
      <c r="E23" s="103">
        <f t="shared" si="7"/>
        <v>1</v>
      </c>
      <c r="F23" s="103">
        <f t="shared" si="8"/>
        <v>27.36</v>
      </c>
      <c r="G23" s="114">
        <f t="shared" si="9"/>
        <v>27.36</v>
      </c>
      <c r="H23" s="103">
        <f t="shared" si="10"/>
        <v>27.36</v>
      </c>
      <c r="I23" s="103">
        <f t="shared" si="11"/>
        <v>27.36</v>
      </c>
      <c r="J23" s="4">
        <f t="shared" si="12"/>
        <v>-27.36</v>
      </c>
      <c r="K23" s="4" t="e">
        <f t="shared" si="13"/>
        <v>#DIV/0!</v>
      </c>
      <c r="AM23" s="103"/>
      <c r="AN23" s="107"/>
      <c r="AO23" s="107">
        <v>10</v>
      </c>
      <c r="AQ23" s="122">
        <v>27.36</v>
      </c>
      <c r="AR23" s="115">
        <v>26.98</v>
      </c>
      <c r="AS23" s="115">
        <v>26.78</v>
      </c>
      <c r="AU23" s="122">
        <v>26.11</v>
      </c>
      <c r="AY23" s="5"/>
      <c r="AZ23" s="5">
        <v>25.54</v>
      </c>
      <c r="BA23" s="104"/>
      <c r="BB23">
        <v>26.76</v>
      </c>
      <c r="BG23" s="103">
        <v>25.86</v>
      </c>
      <c r="BH23" s="103">
        <v>24.44</v>
      </c>
      <c r="BJ23" s="103">
        <v>24.4</v>
      </c>
      <c r="BN23" s="103">
        <v>24.97</v>
      </c>
      <c r="BQ23" s="103">
        <v>26.64</v>
      </c>
      <c r="BT23" s="103">
        <v>25.5</v>
      </c>
      <c r="BZ23" s="103">
        <v>24.61</v>
      </c>
      <c r="CB23" s="103">
        <v>23.11</v>
      </c>
      <c r="CD23" s="103">
        <v>25.33</v>
      </c>
      <c r="CE23" s="103">
        <v>21.72</v>
      </c>
      <c r="CG23" s="103">
        <v>23.57</v>
      </c>
      <c r="CH23" s="128"/>
    </row>
    <row r="24" spans="1:86">
      <c r="A24" s="103"/>
      <c r="B24" s="107"/>
      <c r="C24" s="107">
        <v>20</v>
      </c>
      <c r="D24" s="122"/>
      <c r="E24" s="103">
        <f t="shared" si="7"/>
        <v>1</v>
      </c>
      <c r="F24" s="103">
        <f t="shared" si="8"/>
        <v>27.36</v>
      </c>
      <c r="G24" s="114">
        <f t="shared" si="9"/>
        <v>27.36</v>
      </c>
      <c r="H24" s="103">
        <f t="shared" si="10"/>
        <v>27.36</v>
      </c>
      <c r="I24" s="103">
        <f t="shared" si="11"/>
        <v>27.36</v>
      </c>
      <c r="J24" s="4">
        <f t="shared" si="12"/>
        <v>-27.36</v>
      </c>
      <c r="K24" s="4" t="e">
        <f t="shared" si="13"/>
        <v>#DIV/0!</v>
      </c>
      <c r="AM24" s="103"/>
      <c r="AN24" s="107"/>
      <c r="AO24" s="107">
        <v>20</v>
      </c>
      <c r="AQ24" s="122">
        <v>27.36</v>
      </c>
      <c r="AR24" s="115">
        <v>26.81</v>
      </c>
      <c r="AS24" s="115">
        <v>26.78</v>
      </c>
      <c r="AU24" s="122">
        <v>26.1</v>
      </c>
      <c r="AY24" s="5"/>
      <c r="AZ24" s="5">
        <v>25.53</v>
      </c>
      <c r="BA24" s="104"/>
      <c r="BB24">
        <v>26.75</v>
      </c>
      <c r="BG24" s="103">
        <v>25.85</v>
      </c>
      <c r="BH24" s="103">
        <v>24.44</v>
      </c>
      <c r="BJ24" s="103">
        <v>24.4</v>
      </c>
      <c r="BN24" s="103">
        <v>24.95</v>
      </c>
      <c r="BQ24" s="103">
        <v>26.65</v>
      </c>
      <c r="BT24" s="103">
        <v>25.5</v>
      </c>
      <c r="BZ24" s="103">
        <v>24.53</v>
      </c>
      <c r="CB24" s="103">
        <v>23.05</v>
      </c>
      <c r="CD24" s="103">
        <v>25.33</v>
      </c>
      <c r="CE24" s="103">
        <v>21.69</v>
      </c>
      <c r="CG24" s="103">
        <v>23.57</v>
      </c>
      <c r="CH24" s="128"/>
    </row>
    <row r="25" spans="1:86">
      <c r="A25" s="103"/>
      <c r="B25" s="107"/>
      <c r="C25" s="107">
        <v>30</v>
      </c>
      <c r="D25" s="122"/>
      <c r="E25" s="103">
        <f t="shared" si="7"/>
        <v>1</v>
      </c>
      <c r="F25" s="103">
        <f t="shared" si="8"/>
        <v>27.08</v>
      </c>
      <c r="G25" s="114">
        <f t="shared" si="9"/>
        <v>27.08</v>
      </c>
      <c r="H25" s="103">
        <f t="shared" si="10"/>
        <v>27.08</v>
      </c>
      <c r="I25" s="103">
        <f t="shared" si="11"/>
        <v>27.08</v>
      </c>
      <c r="J25" s="4">
        <f t="shared" si="12"/>
        <v>-27.08</v>
      </c>
      <c r="K25" s="4" t="e">
        <f t="shared" si="13"/>
        <v>#DIV/0!</v>
      </c>
      <c r="AM25" s="103"/>
      <c r="AN25" s="107"/>
      <c r="AO25" s="107">
        <v>30</v>
      </c>
      <c r="AQ25" s="122">
        <v>27.08</v>
      </c>
      <c r="AR25" s="115">
        <v>26.61</v>
      </c>
      <c r="AS25" s="115">
        <v>26.77</v>
      </c>
      <c r="AU25" s="122">
        <v>26.04</v>
      </c>
      <c r="AY25" s="5"/>
      <c r="AZ25" s="5">
        <v>25.54</v>
      </c>
      <c r="BA25" s="104"/>
      <c r="BB25">
        <v>26.76</v>
      </c>
      <c r="BG25" s="103">
        <v>25.86</v>
      </c>
      <c r="BH25" s="103">
        <v>24.2</v>
      </c>
      <c r="BJ25" s="103">
        <v>24.4</v>
      </c>
      <c r="BN25" s="103">
        <v>24.94</v>
      </c>
      <c r="BQ25" s="103">
        <v>26.64</v>
      </c>
      <c r="BT25" s="103">
        <v>25.51</v>
      </c>
      <c r="BZ25" s="103">
        <v>24.42</v>
      </c>
      <c r="CB25" s="103">
        <v>22.93</v>
      </c>
      <c r="CD25" s="103">
        <v>25.33</v>
      </c>
      <c r="CE25" s="103">
        <v>21.68</v>
      </c>
      <c r="CG25" s="103">
        <v>23.56</v>
      </c>
      <c r="CH25" s="128"/>
    </row>
    <row r="26" spans="1:86">
      <c r="A26" s="103"/>
      <c r="B26" s="107"/>
      <c r="C26" s="107">
        <v>50</v>
      </c>
      <c r="D26" s="122"/>
      <c r="E26" s="103">
        <f t="shared" si="7"/>
        <v>1</v>
      </c>
      <c r="F26" s="103">
        <f t="shared" si="8"/>
        <v>25.74</v>
      </c>
      <c r="G26" s="114">
        <f t="shared" si="9"/>
        <v>25.74</v>
      </c>
      <c r="H26" s="103">
        <f t="shared" si="10"/>
        <v>25.74</v>
      </c>
      <c r="I26" s="103">
        <f t="shared" si="11"/>
        <v>25.74</v>
      </c>
      <c r="J26" s="4">
        <f t="shared" si="12"/>
        <v>-25.74</v>
      </c>
      <c r="K26" s="4" t="e">
        <f t="shared" si="13"/>
        <v>#DIV/0!</v>
      </c>
      <c r="AM26" s="103"/>
      <c r="AN26" s="107"/>
      <c r="AO26" s="107">
        <v>50</v>
      </c>
      <c r="AQ26" s="122">
        <v>25.74</v>
      </c>
      <c r="AR26" s="115">
        <v>26.54</v>
      </c>
      <c r="AS26" s="115">
        <v>26.49</v>
      </c>
      <c r="AU26" s="122">
        <v>25.95</v>
      </c>
      <c r="AY26" s="5"/>
      <c r="AZ26" s="5">
        <v>25.54</v>
      </c>
      <c r="BA26" s="104"/>
      <c r="BB26">
        <v>26.44</v>
      </c>
      <c r="BG26" s="103">
        <v>25.93</v>
      </c>
      <c r="BH26" s="103">
        <v>22.35</v>
      </c>
      <c r="BJ26" s="103">
        <v>23.84</v>
      </c>
      <c r="BN26" s="103">
        <v>24.96</v>
      </c>
      <c r="BQ26" s="103">
        <v>26.65</v>
      </c>
      <c r="BT26" s="103">
        <v>25.44</v>
      </c>
      <c r="BZ26" s="103">
        <v>22.61</v>
      </c>
      <c r="CB26" s="103">
        <v>22.37</v>
      </c>
      <c r="CD26" s="103">
        <v>25.29</v>
      </c>
      <c r="CE26" s="103">
        <v>20.05</v>
      </c>
      <c r="CG26" s="103">
        <v>23.56</v>
      </c>
      <c r="CH26" s="128"/>
    </row>
    <row r="27" spans="1:86">
      <c r="A27" s="103"/>
      <c r="B27" s="107"/>
      <c r="C27" s="107">
        <v>75</v>
      </c>
      <c r="D27" s="122"/>
      <c r="E27" s="103">
        <f t="shared" si="7"/>
        <v>1</v>
      </c>
      <c r="F27" s="103">
        <f t="shared" si="8"/>
        <v>22.31</v>
      </c>
      <c r="G27" s="114">
        <f t="shared" si="9"/>
        <v>22.31</v>
      </c>
      <c r="H27" s="103">
        <f t="shared" si="10"/>
        <v>22.31</v>
      </c>
      <c r="I27" s="103">
        <f t="shared" si="11"/>
        <v>22.31</v>
      </c>
      <c r="J27" s="4">
        <f t="shared" si="12"/>
        <v>-22.31</v>
      </c>
      <c r="K27" s="4" t="e">
        <f t="shared" si="13"/>
        <v>#DIV/0!</v>
      </c>
      <c r="AM27" s="103"/>
      <c r="AN27" s="107"/>
      <c r="AO27" s="107">
        <v>75</v>
      </c>
      <c r="AQ27" s="122">
        <v>22.31</v>
      </c>
      <c r="AR27" s="115">
        <v>25.73</v>
      </c>
      <c r="AS27" s="115">
        <v>24.94</v>
      </c>
      <c r="AU27" s="122">
        <v>25.42</v>
      </c>
      <c r="AY27" s="5"/>
      <c r="AZ27" s="5">
        <v>25.54</v>
      </c>
      <c r="BA27" s="104"/>
      <c r="BB27">
        <v>24</v>
      </c>
      <c r="BG27" s="103">
        <v>24.43</v>
      </c>
      <c r="BH27" s="103">
        <v>17.399999999999999</v>
      </c>
      <c r="BJ27" s="103">
        <v>21.79</v>
      </c>
      <c r="BN27" s="103">
        <v>22.07</v>
      </c>
      <c r="BQ27" s="103">
        <v>25.38</v>
      </c>
      <c r="BT27" s="103">
        <v>25.27</v>
      </c>
      <c r="BZ27" s="103">
        <v>18.920000000000002</v>
      </c>
      <c r="CB27" s="103">
        <v>17.66</v>
      </c>
      <c r="CD27" s="103">
        <v>23.77</v>
      </c>
      <c r="CE27" s="103">
        <v>16.3</v>
      </c>
      <c r="CG27" s="103">
        <v>23.03</v>
      </c>
      <c r="CH27" s="128"/>
    </row>
    <row r="28" spans="1:86">
      <c r="A28" s="103"/>
      <c r="B28" s="107"/>
      <c r="C28" s="107">
        <v>100</v>
      </c>
      <c r="D28" s="122"/>
      <c r="E28" s="103">
        <f t="shared" si="7"/>
        <v>1</v>
      </c>
      <c r="F28" s="103">
        <f t="shared" si="8"/>
        <v>21.01</v>
      </c>
      <c r="G28" s="114">
        <f t="shared" si="9"/>
        <v>21.01</v>
      </c>
      <c r="H28" s="103">
        <f t="shared" si="10"/>
        <v>21.01</v>
      </c>
      <c r="I28" s="103">
        <f t="shared" si="11"/>
        <v>21.01</v>
      </c>
      <c r="J28" s="4">
        <f t="shared" si="12"/>
        <v>-21.01</v>
      </c>
      <c r="K28" s="4" t="e">
        <f t="shared" si="13"/>
        <v>#DIV/0!</v>
      </c>
      <c r="AM28" s="103"/>
      <c r="AN28" s="107"/>
      <c r="AO28" s="107">
        <v>100</v>
      </c>
      <c r="AQ28" s="122">
        <v>21.01</v>
      </c>
      <c r="AR28" s="115">
        <v>22.82</v>
      </c>
      <c r="AS28" s="115">
        <v>22.47</v>
      </c>
      <c r="AU28" s="122">
        <v>22.35</v>
      </c>
      <c r="AY28" s="5"/>
      <c r="AZ28" s="5">
        <v>25.54</v>
      </c>
      <c r="BA28" s="104"/>
      <c r="BB28">
        <v>21.89</v>
      </c>
      <c r="BG28" s="103">
        <v>21.66</v>
      </c>
      <c r="BH28" s="103">
        <v>15.87</v>
      </c>
      <c r="BJ28" s="103">
        <v>20.68</v>
      </c>
      <c r="BN28" s="103">
        <v>20.41</v>
      </c>
      <c r="BQ28" s="103">
        <v>23.2</v>
      </c>
      <c r="BT28" s="103">
        <v>24.05</v>
      </c>
      <c r="BZ28" s="103">
        <v>16.52</v>
      </c>
      <c r="CB28" s="103">
        <v>15.29</v>
      </c>
      <c r="CD28" s="103">
        <v>19.809999999999999</v>
      </c>
      <c r="CE28" s="103">
        <v>14.12</v>
      </c>
      <c r="CG28" s="103">
        <v>21.11</v>
      </c>
      <c r="CH28" s="128"/>
    </row>
    <row r="29" spans="1:86">
      <c r="A29" s="103"/>
      <c r="B29" s="107"/>
      <c r="C29" s="107">
        <v>150</v>
      </c>
      <c r="D29" s="122"/>
      <c r="E29" s="103">
        <f t="shared" si="7"/>
        <v>1</v>
      </c>
      <c r="F29" s="103">
        <f t="shared" si="8"/>
        <v>18.649999999999999</v>
      </c>
      <c r="G29" s="114">
        <f t="shared" si="9"/>
        <v>18.649999999999999</v>
      </c>
      <c r="H29" s="103">
        <f t="shared" si="10"/>
        <v>18.649999999999999</v>
      </c>
      <c r="I29" s="103">
        <f t="shared" si="11"/>
        <v>18.649999999999999</v>
      </c>
      <c r="J29" s="4">
        <f t="shared" si="12"/>
        <v>-18.649999999999999</v>
      </c>
      <c r="K29" s="4" t="e">
        <f t="shared" si="13"/>
        <v>#DIV/0!</v>
      </c>
      <c r="AM29" s="103"/>
      <c r="AN29" s="107"/>
      <c r="AO29" s="107">
        <v>150</v>
      </c>
      <c r="AQ29" s="122">
        <v>18.649999999999999</v>
      </c>
      <c r="AR29" s="115">
        <v>19.600000000000001</v>
      </c>
      <c r="AS29" s="115">
        <v>19.899999999999999</v>
      </c>
      <c r="AU29" s="122">
        <v>20.04</v>
      </c>
      <c r="AY29" s="5"/>
      <c r="AZ29" s="5">
        <v>22.5</v>
      </c>
      <c r="BA29" s="104"/>
      <c r="BB29">
        <v>19.809999999999999</v>
      </c>
      <c r="BG29" s="103">
        <v>18</v>
      </c>
      <c r="BH29" s="103">
        <v>12.43</v>
      </c>
      <c r="BJ29" s="103">
        <v>19.28</v>
      </c>
      <c r="BN29" s="103">
        <v>18.5</v>
      </c>
      <c r="BQ29" s="103">
        <v>19.239999999999998</v>
      </c>
      <c r="BT29" s="103">
        <v>19.07</v>
      </c>
      <c r="BZ29" s="103">
        <v>13.31</v>
      </c>
      <c r="CB29" s="103">
        <v>11.34</v>
      </c>
      <c r="CD29" s="103">
        <v>17.05</v>
      </c>
      <c r="CE29" s="103">
        <v>11.78</v>
      </c>
      <c r="CG29" s="103">
        <v>19.59</v>
      </c>
      <c r="CH29" s="128"/>
    </row>
    <row r="30" spans="1:86">
      <c r="A30" s="103"/>
      <c r="B30" s="107"/>
      <c r="C30" s="107">
        <v>200</v>
      </c>
      <c r="D30" s="122"/>
      <c r="E30" s="103">
        <f t="shared" si="7"/>
        <v>1</v>
      </c>
      <c r="F30" s="103">
        <f t="shared" si="8"/>
        <v>16.21</v>
      </c>
      <c r="G30" s="114">
        <f t="shared" si="9"/>
        <v>16.21</v>
      </c>
      <c r="H30" s="103">
        <f t="shared" si="10"/>
        <v>16.21</v>
      </c>
      <c r="I30" s="103">
        <f t="shared" si="11"/>
        <v>16.21</v>
      </c>
      <c r="J30" s="4">
        <f t="shared" si="12"/>
        <v>-16.21</v>
      </c>
      <c r="K30" s="4" t="e">
        <f t="shared" si="13"/>
        <v>#DIV/0!</v>
      </c>
      <c r="AM30" s="103"/>
      <c r="AN30" s="107"/>
      <c r="AO30" s="107">
        <v>200</v>
      </c>
      <c r="AQ30" s="122">
        <v>16.21</v>
      </c>
      <c r="AR30" s="115">
        <v>17.739999999999998</v>
      </c>
      <c r="AS30" s="115">
        <v>18.27</v>
      </c>
      <c r="AU30" s="122">
        <v>18.989999999999998</v>
      </c>
      <c r="AY30" s="5"/>
      <c r="AZ30" s="5">
        <v>20.57</v>
      </c>
      <c r="BA30" s="104"/>
      <c r="BB30">
        <v>18.39</v>
      </c>
      <c r="BG30" s="103">
        <v>16.940000000000001</v>
      </c>
      <c r="BH30" s="103">
        <v>10.43</v>
      </c>
      <c r="BJ30" s="103">
        <v>17.8</v>
      </c>
      <c r="BN30" s="103">
        <v>16.36</v>
      </c>
      <c r="BQ30" s="103">
        <v>17.09</v>
      </c>
      <c r="BT30" s="103">
        <v>16.55</v>
      </c>
      <c r="BZ30" s="103">
        <v>10.99</v>
      </c>
      <c r="CB30" s="103">
        <v>9.67</v>
      </c>
      <c r="CD30" s="103">
        <v>14.59</v>
      </c>
      <c r="CE30" s="103">
        <v>10.28</v>
      </c>
      <c r="CG30" s="103">
        <v>18.53</v>
      </c>
      <c r="CH30" s="128"/>
    </row>
    <row r="31" spans="1:86">
      <c r="A31" s="103"/>
      <c r="B31" s="107"/>
      <c r="C31" s="107">
        <v>300</v>
      </c>
      <c r="D31" s="122"/>
      <c r="E31" s="103">
        <f t="shared" si="7"/>
        <v>1</v>
      </c>
      <c r="F31" s="103">
        <f t="shared" si="8"/>
        <v>12.43</v>
      </c>
      <c r="G31" s="114">
        <f t="shared" si="9"/>
        <v>12.43</v>
      </c>
      <c r="H31" s="103">
        <f t="shared" si="10"/>
        <v>12.43</v>
      </c>
      <c r="I31" s="103">
        <f t="shared" si="11"/>
        <v>12.43</v>
      </c>
      <c r="J31" s="4">
        <f t="shared" si="12"/>
        <v>-12.43</v>
      </c>
      <c r="K31" s="4" t="e">
        <f t="shared" si="13"/>
        <v>#DIV/0!</v>
      </c>
      <c r="AM31" s="103"/>
      <c r="AN31" s="107"/>
      <c r="AO31" s="107">
        <v>300</v>
      </c>
      <c r="AQ31" s="122">
        <v>12.43</v>
      </c>
      <c r="AR31" s="115">
        <v>14.26</v>
      </c>
      <c r="AS31" s="115">
        <v>15.44</v>
      </c>
      <c r="AU31" s="122">
        <v>17.02</v>
      </c>
      <c r="AY31" s="5"/>
      <c r="AZ31" s="5">
        <v>16.53</v>
      </c>
      <c r="BA31" s="104"/>
      <c r="BB31">
        <v>17.02</v>
      </c>
      <c r="CH31" s="128"/>
    </row>
    <row r="32" spans="1:86">
      <c r="A32" s="103"/>
      <c r="B32" s="107"/>
      <c r="C32" s="107">
        <v>400</v>
      </c>
      <c r="D32" s="122"/>
      <c r="E32" s="103">
        <f t="shared" si="7"/>
        <v>1</v>
      </c>
      <c r="F32" s="103">
        <f t="shared" si="8"/>
        <v>8.7799999999999994</v>
      </c>
      <c r="G32" s="114">
        <f t="shared" si="9"/>
        <v>8.7799999999999994</v>
      </c>
      <c r="H32" s="103">
        <f t="shared" si="10"/>
        <v>8.7799999999999994</v>
      </c>
      <c r="I32" s="103">
        <f t="shared" si="11"/>
        <v>8.7799999999999994</v>
      </c>
      <c r="J32" s="4">
        <f t="shared" si="12"/>
        <v>-8.7799999999999994</v>
      </c>
      <c r="K32" s="4" t="e">
        <f t="shared" si="13"/>
        <v>#DIV/0!</v>
      </c>
      <c r="AM32" s="103"/>
      <c r="AN32" s="107"/>
      <c r="AO32" s="107">
        <v>400</v>
      </c>
      <c r="AQ32" s="122">
        <v>8.7799999999999994</v>
      </c>
      <c r="AR32" s="115">
        <v>10.76</v>
      </c>
      <c r="AS32" s="115">
        <v>11.83</v>
      </c>
      <c r="AU32" s="122">
        <v>14.68</v>
      </c>
      <c r="AY32" s="5"/>
      <c r="AZ32" s="5">
        <v>12.66</v>
      </c>
      <c r="BA32" s="104"/>
      <c r="BB32">
        <v>14.74</v>
      </c>
      <c r="CH32" s="128"/>
    </row>
    <row r="33" spans="1:86">
      <c r="A33" s="103"/>
      <c r="B33" s="107"/>
      <c r="C33" s="107">
        <v>500</v>
      </c>
      <c r="D33" s="122"/>
      <c r="E33" s="103">
        <f t="shared" si="7"/>
        <v>1</v>
      </c>
      <c r="F33" s="103">
        <f t="shared" si="8"/>
        <v>6.21</v>
      </c>
      <c r="G33" s="114">
        <f t="shared" si="9"/>
        <v>6.21</v>
      </c>
      <c r="H33" s="103">
        <f t="shared" si="10"/>
        <v>6.21</v>
      </c>
      <c r="I33" s="103">
        <f t="shared" si="11"/>
        <v>6.21</v>
      </c>
      <c r="J33" s="4">
        <f t="shared" si="12"/>
        <v>-6.21</v>
      </c>
      <c r="K33" s="4" t="e">
        <f t="shared" si="13"/>
        <v>#DIV/0!</v>
      </c>
      <c r="AM33" s="103"/>
      <c r="AN33" s="107"/>
      <c r="AO33" s="107">
        <v>500</v>
      </c>
      <c r="AQ33" s="122">
        <v>6.21</v>
      </c>
      <c r="AR33" s="115">
        <v>8</v>
      </c>
      <c r="AU33" s="122">
        <v>11.6</v>
      </c>
      <c r="AY33" s="5"/>
      <c r="BA33" s="104"/>
      <c r="CH33" s="128"/>
    </row>
    <row r="34" spans="1:86">
      <c r="A34" s="103"/>
      <c r="B34" s="107"/>
      <c r="C34" s="107">
        <v>600</v>
      </c>
      <c r="E34" s="103">
        <f t="shared" si="7"/>
        <v>0</v>
      </c>
      <c r="F34" s="103">
        <f t="shared" si="8"/>
        <v>0</v>
      </c>
      <c r="G34" s="114" t="e">
        <f t="shared" si="9"/>
        <v>#DIV/0!</v>
      </c>
      <c r="H34" s="103">
        <f t="shared" si="10"/>
        <v>0</v>
      </c>
      <c r="I34" s="103">
        <f t="shared" si="11"/>
        <v>0</v>
      </c>
      <c r="J34" s="4" t="e">
        <f t="shared" si="12"/>
        <v>#DIV/0!</v>
      </c>
      <c r="K34" s="4" t="e">
        <f t="shared" si="13"/>
        <v>#DIV/0!</v>
      </c>
      <c r="AM34" s="103"/>
      <c r="AN34" s="107"/>
      <c r="AO34" s="107">
        <v>600</v>
      </c>
      <c r="AT34" s="103"/>
      <c r="AU34" s="103"/>
      <c r="AY34" s="4"/>
      <c r="AZ34" s="103"/>
      <c r="BA34" s="104"/>
      <c r="BB34" s="103"/>
      <c r="BC34" s="103"/>
      <c r="BD34" s="103"/>
      <c r="BE34" s="103"/>
      <c r="BF34" s="103"/>
      <c r="BG34" s="103"/>
      <c r="BH34" s="103"/>
      <c r="BI34" s="103"/>
      <c r="BJ34" s="103"/>
      <c r="BK34" s="103"/>
      <c r="BL34" s="103"/>
      <c r="BM34" s="103"/>
      <c r="BN34" s="103"/>
      <c r="BO34" s="103"/>
      <c r="BP34" s="103"/>
      <c r="BQ34" s="103"/>
      <c r="BR34" s="103"/>
      <c r="BS34" s="103"/>
      <c r="BT34" s="103"/>
      <c r="BU34" s="103"/>
      <c r="BV34" s="103"/>
      <c r="BW34" s="103"/>
      <c r="BX34" s="103"/>
      <c r="BY34" s="103"/>
      <c r="BZ34" s="103"/>
      <c r="CA34" s="103"/>
      <c r="CB34" s="103"/>
      <c r="CC34" s="103"/>
      <c r="CD34" s="103"/>
      <c r="CE34" s="103"/>
      <c r="CF34" s="103"/>
      <c r="CG34" s="103"/>
      <c r="CH34" s="128"/>
    </row>
    <row r="35" spans="1:86">
      <c r="A35" s="103"/>
      <c r="B35" s="104"/>
      <c r="C35" s="104"/>
      <c r="E35" s="103"/>
      <c r="F35" s="103"/>
      <c r="G35" s="114"/>
      <c r="H35" s="103"/>
      <c r="I35" s="103"/>
      <c r="J35" s="4"/>
      <c r="K35" s="4"/>
      <c r="AM35" s="103"/>
      <c r="AN35" s="104"/>
      <c r="AO35" s="104"/>
      <c r="AT35" s="103"/>
      <c r="AU35" s="103"/>
      <c r="AY35" s="4"/>
      <c r="AZ35" s="103"/>
      <c r="BA35" s="104"/>
      <c r="BB35" s="103"/>
      <c r="BC35" s="103"/>
      <c r="BD35" s="103"/>
      <c r="BE35" s="103"/>
      <c r="BF35" s="103"/>
      <c r="BG35" s="103"/>
      <c r="BH35" s="103"/>
      <c r="BI35" s="103"/>
      <c r="BJ35" s="103"/>
      <c r="BK35" s="103"/>
      <c r="BL35" s="103"/>
      <c r="BM35" s="103"/>
      <c r="BN35" s="103"/>
      <c r="BO35" s="103"/>
      <c r="BP35" s="103"/>
      <c r="BQ35" s="103"/>
      <c r="BR35" s="103"/>
      <c r="BS35" s="103"/>
      <c r="BT35" s="103"/>
      <c r="BU35" s="103"/>
      <c r="BV35" s="103"/>
      <c r="BW35" s="103"/>
      <c r="BX35" s="103"/>
      <c r="BY35" s="103"/>
      <c r="BZ35" s="103"/>
      <c r="CA35" s="103"/>
      <c r="CB35" s="103"/>
      <c r="CC35" s="103"/>
      <c r="CD35" s="103"/>
      <c r="CE35" s="103"/>
      <c r="CF35" s="103"/>
      <c r="CG35" s="103"/>
      <c r="CH35" s="104"/>
    </row>
    <row r="36" spans="1:86">
      <c r="A36" s="105"/>
      <c r="B36" s="106"/>
      <c r="C36" s="106" t="s">
        <v>14</v>
      </c>
      <c r="D36" s="122"/>
      <c r="E36" s="103">
        <f>COUNT(AP36:AQ36)</f>
        <v>1</v>
      </c>
      <c r="F36" s="103">
        <f>SUM(AP36:AQ36)</f>
        <v>73</v>
      </c>
      <c r="G36" s="114">
        <f>AVERAGE(AP36:AQ36)</f>
        <v>73</v>
      </c>
      <c r="H36" s="103">
        <f>MAX(AP36:AQ36)</f>
        <v>73</v>
      </c>
      <c r="I36" s="103">
        <f>MIN(AP36:AQ36)</f>
        <v>73</v>
      </c>
      <c r="J36" s="4">
        <f>D36-G36</f>
        <v>-73</v>
      </c>
      <c r="K36" s="4" t="e">
        <f>STDEV(AP36:AQ36)</f>
        <v>#DIV/0!</v>
      </c>
      <c r="AM36" s="105"/>
      <c r="AN36" s="106"/>
      <c r="AO36" s="106" t="s">
        <v>14</v>
      </c>
      <c r="AQ36" s="122">
        <v>73</v>
      </c>
      <c r="AR36" s="115">
        <v>64</v>
      </c>
      <c r="AS36" s="115">
        <v>19</v>
      </c>
      <c r="AT36" s="105"/>
      <c r="AU36" s="105">
        <v>145</v>
      </c>
      <c r="AY36" s="105"/>
      <c r="AZ36" s="105">
        <v>9</v>
      </c>
      <c r="BA36" s="104"/>
      <c r="BB36" s="105">
        <v>178</v>
      </c>
      <c r="BC36" s="105"/>
      <c r="BD36" s="105"/>
      <c r="BE36" s="105"/>
      <c r="BF36" s="105"/>
      <c r="BG36" s="105">
        <v>104</v>
      </c>
      <c r="BH36" s="105">
        <v>249</v>
      </c>
      <c r="BI36" s="105"/>
      <c r="BJ36" s="105">
        <v>183</v>
      </c>
      <c r="BK36" s="105"/>
      <c r="BL36" s="105"/>
      <c r="BM36" s="105"/>
      <c r="BN36" s="105">
        <v>180</v>
      </c>
      <c r="BO36" s="105"/>
      <c r="BP36" s="105"/>
      <c r="BQ36" s="105">
        <v>102</v>
      </c>
      <c r="BR36" s="105"/>
      <c r="BS36" s="105"/>
      <c r="BT36" s="105">
        <v>54</v>
      </c>
      <c r="BU36" s="105"/>
      <c r="BV36" s="105"/>
      <c r="BW36" s="105"/>
      <c r="BX36" s="105"/>
      <c r="BY36" s="105"/>
      <c r="BZ36" s="105">
        <v>10</v>
      </c>
      <c r="CA36" s="105"/>
      <c r="CB36" s="105">
        <v>323</v>
      </c>
      <c r="CC36" s="105"/>
      <c r="CD36" s="105"/>
      <c r="CE36" s="105"/>
      <c r="CF36" s="105"/>
      <c r="CG36" s="105"/>
      <c r="CH36" s="143"/>
    </row>
    <row r="37" spans="1:86">
      <c r="A37" s="103"/>
      <c r="B37" s="107"/>
      <c r="C37" s="107" t="s">
        <v>15</v>
      </c>
      <c r="D37" s="122"/>
      <c r="E37" s="103">
        <f>COUNT(AP37:AQ37)</f>
        <v>1</v>
      </c>
      <c r="F37" s="103">
        <f>SUM(AP37:AQ37)</f>
        <v>3.3</v>
      </c>
      <c r="G37" s="114">
        <f>AVERAGE(AP37:AQ37)</f>
        <v>3.3</v>
      </c>
      <c r="H37" s="103">
        <f>MAX(AP37:AQ37)</f>
        <v>3.3</v>
      </c>
      <c r="I37" s="103">
        <f>MIN(AP37:AQ37)</f>
        <v>3.3</v>
      </c>
      <c r="J37" s="4">
        <f>D37-G37</f>
        <v>-3.3</v>
      </c>
      <c r="K37" s="4" t="e">
        <f>STDEV(AP37:AQ37)</f>
        <v>#DIV/0!</v>
      </c>
      <c r="AM37" s="103"/>
      <c r="AN37" s="107"/>
      <c r="AO37" s="107" t="s">
        <v>15</v>
      </c>
      <c r="AQ37" s="122">
        <v>3.3</v>
      </c>
      <c r="AR37" s="115">
        <v>1.9</v>
      </c>
      <c r="AS37" s="115">
        <v>1.8</v>
      </c>
      <c r="AT37" s="103"/>
      <c r="AU37" s="103">
        <v>0.5</v>
      </c>
      <c r="AY37" s="155"/>
      <c r="AZ37" s="155">
        <v>0.8</v>
      </c>
      <c r="BA37" s="104"/>
      <c r="BB37" s="103">
        <v>1.2</v>
      </c>
      <c r="BC37" s="103"/>
      <c r="BD37" s="103"/>
      <c r="BE37" s="103"/>
      <c r="BF37" s="103"/>
      <c r="BG37" s="103">
        <v>1.9</v>
      </c>
      <c r="BH37" s="103">
        <v>0.43</v>
      </c>
      <c r="BI37" s="103"/>
      <c r="BJ37" s="103">
        <v>1</v>
      </c>
      <c r="BK37" s="103"/>
      <c r="BL37" s="103"/>
      <c r="BM37" s="103"/>
      <c r="BN37" s="103">
        <v>0.1</v>
      </c>
      <c r="BO37" s="103"/>
      <c r="BP37" s="103"/>
      <c r="BQ37" s="103">
        <v>1.7</v>
      </c>
      <c r="BR37" s="103"/>
      <c r="BS37" s="103"/>
      <c r="BT37" s="103">
        <v>1.3</v>
      </c>
      <c r="BU37" s="103"/>
      <c r="BV37" s="103"/>
      <c r="BW37" s="103"/>
      <c r="BX37" s="103"/>
      <c r="BY37" s="103"/>
      <c r="BZ37" s="103">
        <v>2.6</v>
      </c>
      <c r="CA37" s="103"/>
      <c r="CB37" s="103">
        <v>0.9</v>
      </c>
      <c r="CC37" s="103"/>
      <c r="CD37" s="103"/>
      <c r="CE37" s="103"/>
      <c r="CF37" s="103"/>
      <c r="CG37" s="103"/>
      <c r="CH37" s="128"/>
    </row>
    <row r="38" spans="1:86" s="113" customFormat="1">
      <c r="A38" s="111" t="s">
        <v>0</v>
      </c>
      <c r="B38" s="110" t="s">
        <v>1</v>
      </c>
      <c r="C38" s="110" t="s">
        <v>2</v>
      </c>
      <c r="E38" s="110" t="s">
        <v>3</v>
      </c>
      <c r="F38" s="110" t="s">
        <v>78</v>
      </c>
      <c r="G38" s="112" t="s">
        <v>4</v>
      </c>
      <c r="H38" s="110" t="s">
        <v>5</v>
      </c>
      <c r="I38" s="110" t="s">
        <v>6</v>
      </c>
      <c r="J38" s="120" t="s">
        <v>7</v>
      </c>
      <c r="K38" s="120" t="s">
        <v>8</v>
      </c>
      <c r="AM38" s="110" t="s">
        <v>10</v>
      </c>
      <c r="AN38" s="110" t="s">
        <v>11</v>
      </c>
      <c r="AO38" s="110" t="s">
        <v>12</v>
      </c>
      <c r="AQ38" s="113">
        <v>2006</v>
      </c>
      <c r="AR38" s="113">
        <v>2005</v>
      </c>
      <c r="AS38" s="113">
        <v>2004</v>
      </c>
      <c r="AT38" s="110">
        <v>2003</v>
      </c>
      <c r="AU38" s="110">
        <v>2002</v>
      </c>
      <c r="AY38" s="110"/>
      <c r="AZ38" s="110">
        <v>1997</v>
      </c>
      <c r="BA38" s="110">
        <v>1996</v>
      </c>
      <c r="BB38" s="110">
        <v>1995</v>
      </c>
      <c r="BC38" s="110"/>
      <c r="BD38" s="110"/>
      <c r="BE38" s="110"/>
      <c r="BF38" s="110">
        <v>1991</v>
      </c>
      <c r="BG38" s="110">
        <v>1993</v>
      </c>
      <c r="BH38" s="110">
        <v>1990</v>
      </c>
      <c r="BI38" s="110">
        <v>1990</v>
      </c>
      <c r="BJ38" s="110">
        <v>1989</v>
      </c>
      <c r="BK38" s="110">
        <v>1988</v>
      </c>
      <c r="BL38" s="110">
        <v>1988</v>
      </c>
      <c r="BM38" s="110">
        <v>1988</v>
      </c>
      <c r="BN38" s="110">
        <v>1987</v>
      </c>
      <c r="BO38" s="110">
        <v>1987</v>
      </c>
      <c r="BP38" s="110">
        <v>1987</v>
      </c>
      <c r="BQ38" s="110">
        <v>1986</v>
      </c>
      <c r="BR38" s="110">
        <v>1986</v>
      </c>
      <c r="BS38" s="110">
        <v>1986</v>
      </c>
      <c r="BT38" s="110">
        <v>1985</v>
      </c>
      <c r="BU38" s="110">
        <v>1985</v>
      </c>
      <c r="BV38" s="110">
        <v>1985</v>
      </c>
      <c r="BW38" s="110">
        <v>1984</v>
      </c>
      <c r="BX38" s="110">
        <v>1984</v>
      </c>
      <c r="BY38" s="110">
        <v>1984</v>
      </c>
      <c r="BZ38" s="110">
        <v>1983</v>
      </c>
      <c r="CA38" s="110">
        <v>1983</v>
      </c>
      <c r="CB38" s="110">
        <v>1983</v>
      </c>
      <c r="CC38" s="110">
        <v>1983</v>
      </c>
      <c r="CD38" s="110">
        <v>1982</v>
      </c>
      <c r="CE38" s="110">
        <v>1981</v>
      </c>
      <c r="CF38" s="110">
        <v>1981</v>
      </c>
      <c r="CG38" s="110">
        <v>1981</v>
      </c>
      <c r="CH38" s="110">
        <v>1980</v>
      </c>
    </row>
    <row r="39" spans="1:86">
      <c r="A39" s="104">
        <v>10</v>
      </c>
      <c r="B39" s="107">
        <v>33</v>
      </c>
      <c r="C39" s="107" t="s">
        <v>13</v>
      </c>
      <c r="D39" s="122">
        <v>23</v>
      </c>
      <c r="E39" s="103">
        <f t="shared" ref="E39:E52" si="14">COUNT(AP39:AQ39)</f>
        <v>2</v>
      </c>
      <c r="F39" s="103">
        <f t="shared" ref="F39:F52" si="15">SUM(AP39:AQ39)</f>
        <v>26</v>
      </c>
      <c r="G39" s="114">
        <f t="shared" ref="G39:G52" si="16">AVERAGE(AP39:AQ39)</f>
        <v>13</v>
      </c>
      <c r="H39" s="103">
        <f t="shared" ref="H39:H52" si="17">MAX(AP39:AQ39)</f>
        <v>23</v>
      </c>
      <c r="I39" s="103">
        <f t="shared" ref="I39:I52" si="18">MIN(AP39:AQ39)</f>
        <v>3</v>
      </c>
      <c r="J39" s="4">
        <f t="shared" ref="J39:J52" si="19">D39-G39</f>
        <v>10</v>
      </c>
      <c r="K39" s="4">
        <f t="shared" ref="K39:K52" si="20">STDEV(AP39:AQ39)</f>
        <v>14.142135623730951</v>
      </c>
      <c r="AM39" s="104">
        <v>10</v>
      </c>
      <c r="AN39" s="107">
        <v>33</v>
      </c>
      <c r="AO39" s="107" t="s">
        <v>13</v>
      </c>
      <c r="AP39">
        <v>23</v>
      </c>
      <c r="AQ39" s="122">
        <v>3</v>
      </c>
      <c r="AR39" s="122">
        <v>3</v>
      </c>
      <c r="AS39" s="115">
        <v>12</v>
      </c>
      <c r="AT39" s="104">
        <v>24</v>
      </c>
      <c r="AU39" s="104">
        <v>3</v>
      </c>
      <c r="AY39" s="104"/>
      <c r="AZ39" s="104">
        <v>21</v>
      </c>
      <c r="BA39" s="104"/>
      <c r="BB39" s="104">
        <v>4</v>
      </c>
      <c r="BC39" s="104"/>
      <c r="BD39" s="104"/>
      <c r="BE39" s="104"/>
      <c r="BF39" s="104"/>
      <c r="BG39" s="104">
        <v>5</v>
      </c>
      <c r="BH39" s="104">
        <v>2</v>
      </c>
      <c r="BI39" s="104"/>
      <c r="BJ39" s="104">
        <v>16</v>
      </c>
      <c r="BK39" s="104"/>
      <c r="BL39" s="104"/>
      <c r="BM39" s="104"/>
      <c r="BN39" s="104">
        <v>5</v>
      </c>
      <c r="BO39" s="104"/>
      <c r="BP39" s="104"/>
      <c r="BQ39" s="104">
        <v>4</v>
      </c>
      <c r="BR39" s="104"/>
      <c r="BS39" s="104"/>
      <c r="BT39" s="104">
        <v>22</v>
      </c>
      <c r="BU39" s="104"/>
      <c r="BV39" s="104"/>
      <c r="BW39" s="104"/>
      <c r="BX39" s="104"/>
      <c r="BY39" s="104"/>
      <c r="BZ39" s="104">
        <v>4</v>
      </c>
      <c r="CA39" s="104"/>
      <c r="CB39" s="104">
        <v>22</v>
      </c>
      <c r="CC39" s="104"/>
      <c r="CD39" s="104">
        <v>14</v>
      </c>
      <c r="CE39" s="104">
        <v>5</v>
      </c>
      <c r="CF39" s="104"/>
      <c r="CG39" s="104">
        <v>30</v>
      </c>
      <c r="CH39" s="128"/>
    </row>
    <row r="40" spans="1:86">
      <c r="A40" s="103"/>
      <c r="B40" s="107"/>
      <c r="C40" s="107">
        <v>0</v>
      </c>
      <c r="D40" s="122">
        <v>26.4</v>
      </c>
      <c r="E40" s="103">
        <f t="shared" si="14"/>
        <v>2</v>
      </c>
      <c r="F40" s="103">
        <f t="shared" si="15"/>
        <v>53.7</v>
      </c>
      <c r="G40" s="114">
        <f t="shared" si="16"/>
        <v>26.85</v>
      </c>
      <c r="H40" s="103">
        <f t="shared" si="17"/>
        <v>27.3</v>
      </c>
      <c r="I40" s="103">
        <f t="shared" si="18"/>
        <v>26.4</v>
      </c>
      <c r="J40" s="4">
        <f t="shared" si="19"/>
        <v>-0.45000000000000284</v>
      </c>
      <c r="K40" s="4">
        <f t="shared" si="20"/>
        <v>0.63639610306789429</v>
      </c>
      <c r="AM40" s="103"/>
      <c r="AN40" s="107"/>
      <c r="AO40" s="107">
        <v>0</v>
      </c>
      <c r="AP40">
        <v>26.4</v>
      </c>
      <c r="AQ40" s="122">
        <v>27.3</v>
      </c>
      <c r="AR40" s="122">
        <v>26.8</v>
      </c>
      <c r="AS40" s="115">
        <v>27.1</v>
      </c>
      <c r="AT40" s="104">
        <v>25.1</v>
      </c>
      <c r="AU40" s="104">
        <v>26.1</v>
      </c>
      <c r="AY40" s="154"/>
      <c r="AZ40" s="154">
        <v>25.7</v>
      </c>
      <c r="BA40" s="104"/>
      <c r="BB40" s="104">
        <v>26.4</v>
      </c>
      <c r="BC40" s="104"/>
      <c r="BD40" s="104"/>
      <c r="BE40" s="104"/>
      <c r="BF40" s="104"/>
      <c r="BG40" s="104">
        <v>26.5</v>
      </c>
      <c r="BH40" s="104">
        <v>26.9</v>
      </c>
      <c r="BI40" s="104"/>
      <c r="BJ40" s="104">
        <v>25.8</v>
      </c>
      <c r="BK40" s="104"/>
      <c r="BL40" s="104"/>
      <c r="BM40" s="104"/>
      <c r="BN40" s="104">
        <v>24.8</v>
      </c>
      <c r="BO40" s="104"/>
      <c r="BP40" s="104"/>
      <c r="BQ40" s="104">
        <v>27.2</v>
      </c>
      <c r="BR40" s="104"/>
      <c r="BS40" s="104"/>
      <c r="BT40" s="104">
        <v>25.9</v>
      </c>
      <c r="BU40" s="104"/>
      <c r="BV40" s="104"/>
      <c r="BW40" s="104"/>
      <c r="BX40" s="104"/>
      <c r="BY40" s="104"/>
      <c r="BZ40" s="104">
        <v>26.3</v>
      </c>
      <c r="CA40" s="104"/>
      <c r="CB40" s="104">
        <v>22.7</v>
      </c>
      <c r="CC40" s="104"/>
      <c r="CD40" s="104">
        <v>24.5</v>
      </c>
      <c r="CE40" s="104">
        <v>21</v>
      </c>
      <c r="CF40" s="104"/>
      <c r="CG40" s="104">
        <v>23.4</v>
      </c>
      <c r="CH40" s="128"/>
    </row>
    <row r="41" spans="1:86">
      <c r="A41" s="103"/>
      <c r="B41" s="107"/>
      <c r="C41" s="107">
        <v>10</v>
      </c>
      <c r="D41" s="115">
        <v>26.46</v>
      </c>
      <c r="E41" s="103">
        <f t="shared" si="14"/>
        <v>2</v>
      </c>
      <c r="F41" s="103">
        <f t="shared" si="15"/>
        <v>53.78</v>
      </c>
      <c r="G41" s="114">
        <f t="shared" si="16"/>
        <v>26.89</v>
      </c>
      <c r="H41" s="103">
        <f t="shared" si="17"/>
        <v>27.32</v>
      </c>
      <c r="I41" s="103">
        <f t="shared" si="18"/>
        <v>26.46</v>
      </c>
      <c r="J41" s="4">
        <f t="shared" si="19"/>
        <v>-0.42999999999999972</v>
      </c>
      <c r="K41" s="4">
        <f t="shared" si="20"/>
        <v>0.60811183182043049</v>
      </c>
      <c r="AM41" s="103"/>
      <c r="AN41" s="107"/>
      <c r="AO41" s="107">
        <v>10</v>
      </c>
      <c r="AP41">
        <v>26.46</v>
      </c>
      <c r="AQ41" s="115">
        <v>27.32</v>
      </c>
      <c r="AR41" s="115">
        <v>26.84</v>
      </c>
      <c r="AS41" s="115">
        <v>27.14</v>
      </c>
      <c r="AT41" s="122">
        <v>25.01</v>
      </c>
      <c r="AU41" s="122">
        <v>26.06</v>
      </c>
      <c r="AY41" s="5"/>
      <c r="AZ41" s="5">
        <v>25.56</v>
      </c>
      <c r="BA41" s="104"/>
      <c r="BG41" s="103">
        <v>25.94</v>
      </c>
      <c r="BH41" s="103">
        <v>24.57</v>
      </c>
      <c r="BJ41" s="103">
        <v>24.66</v>
      </c>
      <c r="BN41" s="103">
        <v>24.86</v>
      </c>
      <c r="BQ41" s="103">
        <v>26.87</v>
      </c>
      <c r="BT41" s="103">
        <v>25.63</v>
      </c>
      <c r="BZ41" s="103">
        <v>26.93</v>
      </c>
      <c r="CB41" s="103">
        <v>23.17</v>
      </c>
      <c r="CD41" s="103">
        <v>25.25</v>
      </c>
      <c r="CE41" s="103">
        <v>21.2</v>
      </c>
      <c r="CG41" s="103">
        <v>23.61</v>
      </c>
      <c r="CH41" s="128"/>
    </row>
    <row r="42" spans="1:86">
      <c r="A42" s="103"/>
      <c r="B42" s="107"/>
      <c r="C42" s="107">
        <v>20</v>
      </c>
      <c r="D42" s="115">
        <v>26.47</v>
      </c>
      <c r="E42" s="103">
        <f t="shared" si="14"/>
        <v>2</v>
      </c>
      <c r="F42" s="103">
        <f t="shared" si="15"/>
        <v>53.79</v>
      </c>
      <c r="G42" s="114">
        <f t="shared" si="16"/>
        <v>26.895</v>
      </c>
      <c r="H42" s="103">
        <f t="shared" si="17"/>
        <v>27.32</v>
      </c>
      <c r="I42" s="103">
        <f t="shared" si="18"/>
        <v>26.47</v>
      </c>
      <c r="J42" s="4">
        <f t="shared" si="19"/>
        <v>-0.42500000000000071</v>
      </c>
      <c r="K42" s="4">
        <f t="shared" si="20"/>
        <v>0.60104076400856643</v>
      </c>
      <c r="AM42" s="103"/>
      <c r="AN42" s="107"/>
      <c r="AO42" s="107">
        <v>20</v>
      </c>
      <c r="AP42">
        <v>26.47</v>
      </c>
      <c r="AQ42" s="115">
        <v>27.32</v>
      </c>
      <c r="AR42" s="115">
        <v>26.84</v>
      </c>
      <c r="AS42" s="115">
        <v>27.14</v>
      </c>
      <c r="AT42" s="122">
        <v>24.99</v>
      </c>
      <c r="AU42" s="122">
        <v>26.06</v>
      </c>
      <c r="AY42" s="5"/>
      <c r="AZ42" s="5">
        <v>25.55</v>
      </c>
      <c r="BA42" s="104"/>
      <c r="BG42" s="103">
        <v>25.94</v>
      </c>
      <c r="BH42" s="103">
        <v>24.92</v>
      </c>
      <c r="BJ42" s="103">
        <v>24.66</v>
      </c>
      <c r="BN42" s="103">
        <v>24.85</v>
      </c>
      <c r="BQ42" s="103">
        <v>26.88</v>
      </c>
      <c r="BT42" s="103">
        <v>25.63</v>
      </c>
      <c r="BZ42" s="103">
        <v>26.94</v>
      </c>
      <c r="CB42" s="103">
        <v>23.1</v>
      </c>
      <c r="CD42" s="103">
        <v>25.26</v>
      </c>
      <c r="CE42" s="103">
        <v>20.91</v>
      </c>
      <c r="CG42" s="103">
        <v>23.62</v>
      </c>
      <c r="CH42" s="128"/>
    </row>
    <row r="43" spans="1:86">
      <c r="A43" s="103"/>
      <c r="B43" s="107"/>
      <c r="C43" s="107">
        <v>30</v>
      </c>
      <c r="D43" s="115">
        <v>26.5</v>
      </c>
      <c r="E43" s="103">
        <f t="shared" si="14"/>
        <v>2</v>
      </c>
      <c r="F43" s="103">
        <f t="shared" si="15"/>
        <v>53.82</v>
      </c>
      <c r="G43" s="114">
        <f t="shared" si="16"/>
        <v>26.91</v>
      </c>
      <c r="H43" s="103">
        <f t="shared" si="17"/>
        <v>27.32</v>
      </c>
      <c r="I43" s="103">
        <f t="shared" si="18"/>
        <v>26.5</v>
      </c>
      <c r="J43" s="4">
        <f t="shared" si="19"/>
        <v>-0.41000000000000014</v>
      </c>
      <c r="K43" s="4">
        <f t="shared" si="20"/>
        <v>0.57982756057296914</v>
      </c>
      <c r="AM43" s="103"/>
      <c r="AN43" s="107"/>
      <c r="AO43" s="107">
        <v>30</v>
      </c>
      <c r="AP43">
        <v>26.5</v>
      </c>
      <c r="AQ43" s="115">
        <v>27.32</v>
      </c>
      <c r="AR43" s="115">
        <v>26.84</v>
      </c>
      <c r="AS43" s="115">
        <v>27.15</v>
      </c>
      <c r="AT43" s="122">
        <v>24.95</v>
      </c>
      <c r="AU43" s="122">
        <v>26.06</v>
      </c>
      <c r="AY43" s="5"/>
      <c r="AZ43" s="5">
        <v>25.55</v>
      </c>
      <c r="BA43" s="104"/>
      <c r="BG43" s="103">
        <v>25.94</v>
      </c>
      <c r="BH43" s="103">
        <v>24.55</v>
      </c>
      <c r="BJ43" s="103">
        <v>24.67</v>
      </c>
      <c r="BN43" s="103">
        <v>24.84</v>
      </c>
      <c r="BQ43" s="103">
        <v>26.88</v>
      </c>
      <c r="BT43" s="103">
        <v>25.64</v>
      </c>
      <c r="BZ43" s="103">
        <v>26.27</v>
      </c>
      <c r="CB43" s="103">
        <v>22.71</v>
      </c>
      <c r="CD43" s="103">
        <v>25.26</v>
      </c>
      <c r="CE43" s="103">
        <v>20.69</v>
      </c>
      <c r="CG43" s="103">
        <v>23.62</v>
      </c>
      <c r="CH43" s="128"/>
    </row>
    <row r="44" spans="1:86">
      <c r="A44" s="103"/>
      <c r="B44" s="107"/>
      <c r="C44" s="107">
        <v>50</v>
      </c>
      <c r="D44" s="115">
        <v>26.5</v>
      </c>
      <c r="E44" s="103">
        <f t="shared" si="14"/>
        <v>2</v>
      </c>
      <c r="F44" s="103">
        <f t="shared" si="15"/>
        <v>52.370000000000005</v>
      </c>
      <c r="G44" s="114">
        <f t="shared" si="16"/>
        <v>26.185000000000002</v>
      </c>
      <c r="H44" s="103">
        <f t="shared" si="17"/>
        <v>26.5</v>
      </c>
      <c r="I44" s="103">
        <f t="shared" si="18"/>
        <v>25.87</v>
      </c>
      <c r="J44" s="4">
        <f t="shared" si="19"/>
        <v>0.31499999999999773</v>
      </c>
      <c r="K44" s="4">
        <f t="shared" si="20"/>
        <v>0.44547727214752425</v>
      </c>
      <c r="AM44" s="103"/>
      <c r="AN44" s="107"/>
      <c r="AO44" s="107">
        <v>50</v>
      </c>
      <c r="AP44">
        <v>26.5</v>
      </c>
      <c r="AQ44" s="115">
        <v>25.87</v>
      </c>
      <c r="AR44" s="115">
        <v>26.82</v>
      </c>
      <c r="AS44" s="115">
        <v>27.14</v>
      </c>
      <c r="AT44" s="122">
        <v>24.76</v>
      </c>
      <c r="AU44" s="122">
        <v>26.06</v>
      </c>
      <c r="AY44" s="5"/>
      <c r="AZ44" s="5">
        <v>25.55</v>
      </c>
      <c r="BA44" s="104"/>
      <c r="BG44" s="103">
        <v>24.68</v>
      </c>
      <c r="BH44" s="103">
        <v>22.15</v>
      </c>
      <c r="BJ44" s="103">
        <v>24.67</v>
      </c>
      <c r="BN44" s="103">
        <v>24.85</v>
      </c>
      <c r="BQ44" s="103">
        <v>26.89</v>
      </c>
      <c r="BT44" s="103">
        <v>25.64</v>
      </c>
      <c r="BZ44" s="103">
        <v>22.35</v>
      </c>
      <c r="CB44" s="103">
        <v>21.55</v>
      </c>
      <c r="CD44" s="103">
        <v>23.39</v>
      </c>
      <c r="CE44" s="103">
        <v>20.3</v>
      </c>
      <c r="CG44" s="103">
        <v>23.63</v>
      </c>
      <c r="CH44" s="128"/>
    </row>
    <row r="45" spans="1:86">
      <c r="A45" s="103"/>
      <c r="B45" s="107"/>
      <c r="C45" s="107">
        <v>75</v>
      </c>
      <c r="D45" s="115">
        <v>24.54</v>
      </c>
      <c r="E45" s="103">
        <f t="shared" si="14"/>
        <v>2</v>
      </c>
      <c r="F45" s="103">
        <f t="shared" si="15"/>
        <v>48.57</v>
      </c>
      <c r="G45" s="114">
        <f t="shared" si="16"/>
        <v>24.285</v>
      </c>
      <c r="H45" s="103">
        <f t="shared" si="17"/>
        <v>24.54</v>
      </c>
      <c r="I45" s="103">
        <f t="shared" si="18"/>
        <v>24.03</v>
      </c>
      <c r="J45" s="4">
        <f t="shared" si="19"/>
        <v>0.25499999999999901</v>
      </c>
      <c r="K45" s="4">
        <f t="shared" si="20"/>
        <v>0.36062445840513779</v>
      </c>
      <c r="AM45" s="103"/>
      <c r="AN45" s="107"/>
      <c r="AO45" s="107">
        <v>75</v>
      </c>
      <c r="AP45">
        <v>24.54</v>
      </c>
      <c r="AQ45" s="115">
        <v>24.03</v>
      </c>
      <c r="AR45" s="115">
        <v>25.98</v>
      </c>
      <c r="AS45" s="115">
        <v>25.24</v>
      </c>
      <c r="AT45" s="122">
        <v>24.47</v>
      </c>
      <c r="AU45" s="122">
        <v>24.39</v>
      </c>
      <c r="AY45" s="5"/>
      <c r="AZ45" s="5">
        <v>25.56</v>
      </c>
      <c r="BA45" s="104"/>
      <c r="BG45" s="103">
        <v>22</v>
      </c>
      <c r="BH45" s="103">
        <v>19.02</v>
      </c>
      <c r="BJ45" s="103">
        <v>23.65</v>
      </c>
      <c r="BN45" s="103">
        <v>22.49</v>
      </c>
      <c r="BQ45" s="103">
        <v>26.89</v>
      </c>
      <c r="BT45" s="103">
        <v>25.63</v>
      </c>
      <c r="BZ45" s="103">
        <v>19.989999999999998</v>
      </c>
      <c r="CB45" s="103">
        <v>18.59</v>
      </c>
      <c r="CD45" s="103">
        <v>22.87</v>
      </c>
      <c r="CE45" s="103">
        <v>16.07</v>
      </c>
      <c r="CG45" s="103">
        <v>22.61</v>
      </c>
      <c r="CH45" s="128"/>
    </row>
    <row r="46" spans="1:86">
      <c r="A46" s="103"/>
      <c r="B46" s="107"/>
      <c r="C46" s="107">
        <v>100</v>
      </c>
      <c r="D46" s="115">
        <v>23.04</v>
      </c>
      <c r="E46" s="103">
        <f t="shared" si="14"/>
        <v>2</v>
      </c>
      <c r="F46" s="103">
        <f t="shared" si="15"/>
        <v>44.93</v>
      </c>
      <c r="G46" s="114">
        <f t="shared" si="16"/>
        <v>22.465</v>
      </c>
      <c r="H46" s="103">
        <f t="shared" si="17"/>
        <v>23.04</v>
      </c>
      <c r="I46" s="103">
        <f t="shared" si="18"/>
        <v>21.89</v>
      </c>
      <c r="J46" s="4">
        <f t="shared" si="19"/>
        <v>0.57499999999999929</v>
      </c>
      <c r="K46" s="4">
        <f t="shared" si="20"/>
        <v>0.8131727983645286</v>
      </c>
      <c r="AM46" s="103"/>
      <c r="AN46" s="107"/>
      <c r="AO46" s="107">
        <v>100</v>
      </c>
      <c r="AP46">
        <v>23.04</v>
      </c>
      <c r="AQ46" s="115">
        <v>21.89</v>
      </c>
      <c r="AR46" s="115">
        <v>24.49</v>
      </c>
      <c r="AS46" s="115">
        <v>23.03</v>
      </c>
      <c r="AT46" s="122">
        <v>23.09</v>
      </c>
      <c r="AU46" s="122">
        <v>22.63</v>
      </c>
      <c r="AY46" s="5"/>
      <c r="AZ46" s="5">
        <v>25.62</v>
      </c>
      <c r="BA46" s="104"/>
      <c r="BG46" s="103">
        <v>20.78</v>
      </c>
      <c r="BH46" s="103">
        <v>16.54</v>
      </c>
      <c r="BJ46" s="103">
        <v>21.08</v>
      </c>
      <c r="BN46" s="103">
        <v>20</v>
      </c>
      <c r="BQ46" s="103">
        <v>23.24</v>
      </c>
      <c r="BT46" s="103">
        <v>23.77</v>
      </c>
      <c r="BZ46" s="103">
        <v>18.489999999999998</v>
      </c>
      <c r="CB46" s="103">
        <v>15.1</v>
      </c>
      <c r="CD46" s="103">
        <v>21.22</v>
      </c>
      <c r="CE46" s="103">
        <v>13.47</v>
      </c>
      <c r="CG46" s="103">
        <v>21.61</v>
      </c>
      <c r="CH46" s="128"/>
    </row>
    <row r="47" spans="1:86">
      <c r="A47" s="103"/>
      <c r="B47" s="107"/>
      <c r="C47" s="107">
        <v>150</v>
      </c>
      <c r="D47" s="115">
        <v>20.45</v>
      </c>
      <c r="E47" s="103">
        <f t="shared" si="14"/>
        <v>2</v>
      </c>
      <c r="F47" s="103">
        <f t="shared" si="15"/>
        <v>39.799999999999997</v>
      </c>
      <c r="G47" s="114">
        <f t="shared" si="16"/>
        <v>19.899999999999999</v>
      </c>
      <c r="H47" s="103">
        <f t="shared" si="17"/>
        <v>20.45</v>
      </c>
      <c r="I47" s="103">
        <f t="shared" si="18"/>
        <v>19.350000000000001</v>
      </c>
      <c r="J47" s="4">
        <f t="shared" si="19"/>
        <v>0.55000000000000071</v>
      </c>
      <c r="K47" s="4">
        <f t="shared" si="20"/>
        <v>0.77781745930520074</v>
      </c>
      <c r="AM47" s="103"/>
      <c r="AN47" s="107"/>
      <c r="AO47" s="107">
        <v>150</v>
      </c>
      <c r="AP47">
        <v>20.45</v>
      </c>
      <c r="AQ47" s="115">
        <v>19.350000000000001</v>
      </c>
      <c r="AR47" s="115">
        <v>20.29</v>
      </c>
      <c r="AS47" s="115">
        <v>20.65</v>
      </c>
      <c r="AT47" s="122">
        <v>20.53</v>
      </c>
      <c r="AU47" s="122">
        <v>20.329999999999998</v>
      </c>
      <c r="AY47" s="5"/>
      <c r="AZ47" s="5">
        <v>22.29</v>
      </c>
      <c r="BA47" s="104"/>
      <c r="BG47" s="103">
        <v>18.77</v>
      </c>
      <c r="BH47" s="103">
        <v>13.47</v>
      </c>
      <c r="BJ47" s="103">
        <v>18.86</v>
      </c>
      <c r="BN47" s="103">
        <v>18.18</v>
      </c>
      <c r="BQ47" s="103">
        <v>19.87</v>
      </c>
      <c r="BT47" s="103">
        <v>19.54</v>
      </c>
      <c r="BZ47" s="103">
        <v>15.61</v>
      </c>
      <c r="CB47" s="103">
        <v>12</v>
      </c>
      <c r="CD47" s="103">
        <v>18.25</v>
      </c>
      <c r="CE47" s="103">
        <v>11.27</v>
      </c>
      <c r="CG47" s="103">
        <v>19.82</v>
      </c>
      <c r="CH47" s="128"/>
    </row>
    <row r="48" spans="1:86">
      <c r="A48" s="103"/>
      <c r="B48" s="107"/>
      <c r="C48" s="107">
        <v>200</v>
      </c>
      <c r="D48" s="115">
        <v>19.32</v>
      </c>
      <c r="E48" s="103">
        <f t="shared" si="14"/>
        <v>2</v>
      </c>
      <c r="F48" s="103">
        <f t="shared" si="15"/>
        <v>36.5</v>
      </c>
      <c r="G48" s="114">
        <f t="shared" si="16"/>
        <v>18.25</v>
      </c>
      <c r="H48" s="103">
        <f t="shared" si="17"/>
        <v>19.32</v>
      </c>
      <c r="I48" s="103">
        <f t="shared" si="18"/>
        <v>17.18</v>
      </c>
      <c r="J48" s="4">
        <f t="shared" si="19"/>
        <v>1.0700000000000003</v>
      </c>
      <c r="K48" s="4">
        <f t="shared" si="20"/>
        <v>1.5132085117392122</v>
      </c>
      <c r="AM48" s="103"/>
      <c r="AN48" s="107"/>
      <c r="AO48" s="107">
        <v>200</v>
      </c>
      <c r="AP48">
        <v>19.32</v>
      </c>
      <c r="AQ48" s="115">
        <v>17.18</v>
      </c>
      <c r="AR48" s="115">
        <v>17.850000000000001</v>
      </c>
      <c r="AS48" s="115">
        <v>19.170000000000002</v>
      </c>
      <c r="AT48" s="122">
        <v>19.11</v>
      </c>
      <c r="AU48" s="122">
        <v>19.21</v>
      </c>
      <c r="AY48" s="5"/>
      <c r="AZ48" s="5">
        <v>20.149999999999999</v>
      </c>
      <c r="BA48" s="104"/>
      <c r="BG48" s="103">
        <v>17.28</v>
      </c>
      <c r="BH48" s="103">
        <v>11.38</v>
      </c>
      <c r="BJ48" s="103">
        <v>17.78</v>
      </c>
      <c r="BN48" s="103">
        <v>16.850000000000001</v>
      </c>
      <c r="BQ48" s="103">
        <v>17.940000000000001</v>
      </c>
      <c r="BT48" s="103">
        <v>17.72</v>
      </c>
      <c r="BZ48" s="103">
        <v>14.3</v>
      </c>
      <c r="CB48" s="103">
        <v>9.61</v>
      </c>
      <c r="CD48" s="103">
        <v>15.64</v>
      </c>
      <c r="CE48" s="103">
        <v>10.19</v>
      </c>
      <c r="CG48" s="103">
        <v>18.53</v>
      </c>
      <c r="CH48" s="128"/>
    </row>
    <row r="49" spans="1:86">
      <c r="A49" s="103"/>
      <c r="B49" s="107"/>
      <c r="C49" s="107">
        <v>300</v>
      </c>
      <c r="D49" s="115">
        <v>15.81</v>
      </c>
      <c r="E49" s="103">
        <f t="shared" si="14"/>
        <v>2</v>
      </c>
      <c r="F49" s="103">
        <f t="shared" si="15"/>
        <v>28.54</v>
      </c>
      <c r="G49" s="114">
        <f t="shared" si="16"/>
        <v>14.27</v>
      </c>
      <c r="H49" s="103">
        <f t="shared" si="17"/>
        <v>15.81</v>
      </c>
      <c r="I49" s="103">
        <f t="shared" si="18"/>
        <v>12.73</v>
      </c>
      <c r="J49" s="4">
        <f t="shared" si="19"/>
        <v>1.5400000000000009</v>
      </c>
      <c r="K49" s="4">
        <f t="shared" si="20"/>
        <v>2.1778888860545798</v>
      </c>
      <c r="AM49" s="103"/>
      <c r="AN49" s="107"/>
      <c r="AO49" s="107">
        <v>300</v>
      </c>
      <c r="AP49">
        <v>15.81</v>
      </c>
      <c r="AQ49" s="115">
        <v>12.73</v>
      </c>
      <c r="AR49" s="115">
        <v>13.55</v>
      </c>
      <c r="AS49" s="115">
        <v>16.71</v>
      </c>
      <c r="AT49" s="122">
        <v>17.149999999999999</v>
      </c>
      <c r="AU49" s="122">
        <v>17.18</v>
      </c>
      <c r="AY49" s="5"/>
      <c r="AZ49" s="5">
        <v>16.53</v>
      </c>
      <c r="BA49" s="104"/>
      <c r="CH49" s="128"/>
    </row>
    <row r="50" spans="1:86">
      <c r="A50" s="103"/>
      <c r="B50" s="107"/>
      <c r="C50" s="107">
        <v>400</v>
      </c>
      <c r="D50" s="115">
        <v>12.48</v>
      </c>
      <c r="E50" s="103">
        <f t="shared" si="14"/>
        <v>2</v>
      </c>
      <c r="F50" s="103">
        <f t="shared" si="15"/>
        <v>21.73</v>
      </c>
      <c r="G50" s="114">
        <f t="shared" si="16"/>
        <v>10.865</v>
      </c>
      <c r="H50" s="103">
        <f t="shared" si="17"/>
        <v>12.48</v>
      </c>
      <c r="I50" s="103">
        <f t="shared" si="18"/>
        <v>9.25</v>
      </c>
      <c r="J50" s="4">
        <f t="shared" si="19"/>
        <v>1.6150000000000002</v>
      </c>
      <c r="K50" s="4">
        <f t="shared" si="20"/>
        <v>2.2839549032325506</v>
      </c>
      <c r="AM50" s="103"/>
      <c r="AN50" s="107"/>
      <c r="AO50" s="107">
        <v>400</v>
      </c>
      <c r="AP50">
        <v>12.48</v>
      </c>
      <c r="AQ50" s="115">
        <v>9.25</v>
      </c>
      <c r="AR50" s="115">
        <v>11.23</v>
      </c>
      <c r="AS50" s="115">
        <v>13.94</v>
      </c>
      <c r="AT50" s="122">
        <v>15.17</v>
      </c>
      <c r="AU50" s="122">
        <v>14.83</v>
      </c>
      <c r="AY50" s="5"/>
      <c r="AZ50" s="5">
        <v>13.36</v>
      </c>
      <c r="BA50" s="104"/>
      <c r="CH50" s="128"/>
    </row>
    <row r="51" spans="1:86">
      <c r="A51" s="103"/>
      <c r="B51" s="107"/>
      <c r="C51" s="107">
        <v>500</v>
      </c>
      <c r="D51" s="115">
        <v>9.6300000000000008</v>
      </c>
      <c r="E51" s="103">
        <f t="shared" si="14"/>
        <v>2</v>
      </c>
      <c r="F51" s="103">
        <f t="shared" si="15"/>
        <v>16.330000000000002</v>
      </c>
      <c r="G51" s="114">
        <f t="shared" si="16"/>
        <v>8.1650000000000009</v>
      </c>
      <c r="H51" s="103">
        <f t="shared" si="17"/>
        <v>9.6300000000000008</v>
      </c>
      <c r="I51" s="103">
        <f t="shared" si="18"/>
        <v>6.7</v>
      </c>
      <c r="J51" s="4">
        <f t="shared" si="19"/>
        <v>1.4649999999999999</v>
      </c>
      <c r="K51" s="4">
        <f t="shared" si="20"/>
        <v>2.071822868876585</v>
      </c>
      <c r="AM51" s="103"/>
      <c r="AN51" s="107"/>
      <c r="AO51" s="107">
        <v>500</v>
      </c>
      <c r="AP51">
        <v>9.6300000000000008</v>
      </c>
      <c r="AQ51" s="115">
        <v>6.7</v>
      </c>
      <c r="AR51" s="115">
        <v>9.08</v>
      </c>
      <c r="AT51" s="122">
        <v>12.53</v>
      </c>
      <c r="AU51" s="122">
        <v>12.45</v>
      </c>
      <c r="AY51" s="5"/>
      <c r="BA51" s="104"/>
      <c r="CH51" s="128"/>
    </row>
    <row r="52" spans="1:86">
      <c r="A52" s="103"/>
      <c r="B52" s="107"/>
      <c r="C52" s="107">
        <v>600</v>
      </c>
      <c r="E52" s="103">
        <f t="shared" si="14"/>
        <v>0</v>
      </c>
      <c r="F52" s="103">
        <f t="shared" si="15"/>
        <v>0</v>
      </c>
      <c r="G52" s="114" t="e">
        <f t="shared" si="16"/>
        <v>#DIV/0!</v>
      </c>
      <c r="H52" s="103">
        <f t="shared" si="17"/>
        <v>0</v>
      </c>
      <c r="I52" s="103">
        <f t="shared" si="18"/>
        <v>0</v>
      </c>
      <c r="J52" s="4" t="e">
        <f t="shared" si="19"/>
        <v>#DIV/0!</v>
      </c>
      <c r="K52" s="4" t="e">
        <f t="shared" si="20"/>
        <v>#DIV/0!</v>
      </c>
      <c r="AM52" s="103"/>
      <c r="AN52" s="107"/>
      <c r="AO52" s="107">
        <v>600</v>
      </c>
      <c r="AT52" s="103"/>
      <c r="AU52" s="103"/>
      <c r="AY52" s="4"/>
      <c r="AZ52" s="103"/>
      <c r="BA52" s="104"/>
      <c r="BB52" s="103"/>
      <c r="BC52" s="103"/>
      <c r="BD52" s="103"/>
      <c r="BE52" s="103"/>
      <c r="BF52" s="103"/>
      <c r="BG52" s="103"/>
      <c r="BH52" s="103"/>
      <c r="BI52" s="103"/>
      <c r="BJ52" s="103"/>
      <c r="BK52" s="103"/>
      <c r="BL52" s="103"/>
      <c r="BM52" s="103"/>
      <c r="BN52" s="103"/>
      <c r="BO52" s="103"/>
      <c r="BP52" s="103"/>
      <c r="BQ52" s="103"/>
      <c r="BR52" s="103"/>
      <c r="BS52" s="103"/>
      <c r="BT52" s="103"/>
      <c r="BU52" s="103"/>
      <c r="BV52" s="103"/>
      <c r="BW52" s="103"/>
      <c r="BX52" s="103"/>
      <c r="BY52" s="103"/>
      <c r="BZ52" s="103"/>
      <c r="CA52" s="103"/>
      <c r="CB52" s="103"/>
      <c r="CC52" s="103"/>
      <c r="CD52" s="103"/>
      <c r="CE52" s="103"/>
      <c r="CF52" s="103"/>
      <c r="CG52" s="103"/>
      <c r="CH52" s="128"/>
    </row>
    <row r="53" spans="1:86">
      <c r="A53" s="103"/>
      <c r="B53" s="104"/>
      <c r="C53" s="104"/>
      <c r="E53" s="103"/>
      <c r="F53" s="103"/>
      <c r="G53" s="114"/>
      <c r="H53" s="103"/>
      <c r="I53" s="103"/>
      <c r="J53" s="4"/>
      <c r="K53" s="4"/>
      <c r="AM53" s="103"/>
      <c r="AN53" s="104"/>
      <c r="AO53" s="104"/>
      <c r="AT53" s="103"/>
      <c r="AU53" s="103"/>
      <c r="AY53" s="4"/>
      <c r="AZ53" s="103"/>
      <c r="BA53" s="104"/>
      <c r="BB53" s="103"/>
      <c r="BC53" s="103"/>
      <c r="BD53" s="103"/>
      <c r="BE53" s="103"/>
      <c r="BF53" s="103"/>
      <c r="BG53" s="103"/>
      <c r="BH53" s="103"/>
      <c r="BI53" s="103"/>
      <c r="BJ53" s="103"/>
      <c r="BK53" s="103"/>
      <c r="BL53" s="103"/>
      <c r="BM53" s="103"/>
      <c r="BN53" s="103"/>
      <c r="BO53" s="103"/>
      <c r="BP53" s="103"/>
      <c r="BQ53" s="103"/>
      <c r="BR53" s="103"/>
      <c r="BS53" s="103"/>
      <c r="BT53" s="103"/>
      <c r="BU53" s="103"/>
      <c r="BV53" s="103"/>
      <c r="BW53" s="103"/>
      <c r="BX53" s="103"/>
      <c r="BY53" s="103"/>
      <c r="BZ53" s="103"/>
      <c r="CA53" s="103"/>
      <c r="CB53" s="103"/>
      <c r="CC53" s="103"/>
      <c r="CD53" s="103"/>
      <c r="CE53" s="103"/>
      <c r="CF53" s="103"/>
      <c r="CG53" s="103"/>
      <c r="CH53" s="104"/>
    </row>
    <row r="54" spans="1:86" s="145" customFormat="1">
      <c r="A54" s="106"/>
      <c r="B54" s="106"/>
      <c r="C54" s="106" t="s">
        <v>14</v>
      </c>
      <c r="D54" s="145">
        <v>84</v>
      </c>
      <c r="E54" s="105">
        <f>COUNT(AP54:AQ54)</f>
        <v>2</v>
      </c>
      <c r="F54" s="105">
        <f>SUM(AP54:AQ54)</f>
        <v>163</v>
      </c>
      <c r="G54" s="146">
        <f>AVERAGE(AP54:AQ54)</f>
        <v>81.5</v>
      </c>
      <c r="H54" s="105">
        <f>MAX(AP54:AQ54)</f>
        <v>84</v>
      </c>
      <c r="I54" s="105">
        <f>MIN(AP54:AQ54)</f>
        <v>79</v>
      </c>
      <c r="J54" s="147">
        <f>D54-G54</f>
        <v>2.5</v>
      </c>
      <c r="K54" s="147">
        <f>STDEV(AP54:AQ54)</f>
        <v>3.5355339059327378</v>
      </c>
      <c r="AM54" s="105"/>
      <c r="AN54" s="106"/>
      <c r="AO54" s="106" t="s">
        <v>14</v>
      </c>
      <c r="AP54" s="145">
        <v>84</v>
      </c>
      <c r="AQ54" s="145">
        <v>79</v>
      </c>
      <c r="AR54" s="145">
        <v>53</v>
      </c>
      <c r="AS54" s="156">
        <v>30</v>
      </c>
      <c r="AT54" s="105">
        <v>61</v>
      </c>
      <c r="AU54" s="105">
        <v>169</v>
      </c>
      <c r="AY54" s="105"/>
      <c r="AZ54" s="105">
        <v>100</v>
      </c>
      <c r="BA54" s="105"/>
      <c r="BB54" s="105"/>
      <c r="BC54" s="105"/>
      <c r="BD54" s="105"/>
      <c r="BE54" s="105"/>
      <c r="BF54" s="105"/>
      <c r="BG54" s="105">
        <v>117</v>
      </c>
      <c r="BH54" s="105">
        <v>270</v>
      </c>
      <c r="BI54" s="105"/>
      <c r="BJ54" s="105">
        <v>180</v>
      </c>
      <c r="BK54" s="105"/>
      <c r="BL54" s="105"/>
      <c r="BM54" s="105"/>
      <c r="BN54" s="105">
        <v>135</v>
      </c>
      <c r="BO54" s="105"/>
      <c r="BP54" s="105"/>
      <c r="BQ54" s="105">
        <v>109</v>
      </c>
      <c r="BR54" s="105"/>
      <c r="BS54" s="105"/>
      <c r="BT54" s="105">
        <v>69</v>
      </c>
      <c r="BU54" s="105"/>
      <c r="BV54" s="105"/>
      <c r="BW54" s="105"/>
      <c r="BX54" s="105"/>
      <c r="BY54" s="105"/>
      <c r="BZ54" s="105">
        <v>12</v>
      </c>
      <c r="CA54" s="105"/>
      <c r="CB54" s="105">
        <v>320</v>
      </c>
      <c r="CC54" s="105"/>
      <c r="CD54" s="105">
        <v>310</v>
      </c>
      <c r="CE54" s="105"/>
      <c r="CF54" s="105"/>
      <c r="CG54" s="105"/>
      <c r="CH54" s="143"/>
    </row>
    <row r="55" spans="1:86" s="149" customFormat="1">
      <c r="A55" s="148"/>
      <c r="B55" s="148"/>
      <c r="C55" s="148" t="s">
        <v>15</v>
      </c>
      <c r="D55" s="149">
        <v>2.2000000000000002</v>
      </c>
      <c r="E55" s="150">
        <f>COUNT(AP55:AQ55)</f>
        <v>2</v>
      </c>
      <c r="F55" s="150">
        <f>SUM(AP55:AQ55)</f>
        <v>5.4</v>
      </c>
      <c r="G55" s="151">
        <f>AVERAGE(AP55:AQ55)</f>
        <v>2.7</v>
      </c>
      <c r="H55" s="150">
        <f>MAX(AP55:AQ55)</f>
        <v>3.2</v>
      </c>
      <c r="I55" s="150">
        <f>MIN(AP55:AQ55)</f>
        <v>2.2000000000000002</v>
      </c>
      <c r="J55" s="152">
        <f>D55-G55</f>
        <v>-0.5</v>
      </c>
      <c r="K55" s="152">
        <f>STDEV(AP55:AQ55)</f>
        <v>0.70710678118654757</v>
      </c>
      <c r="AM55" s="150"/>
      <c r="AN55" s="148"/>
      <c r="AO55" s="148" t="s">
        <v>15</v>
      </c>
      <c r="AP55" s="149">
        <v>2.2000000000000002</v>
      </c>
      <c r="AQ55" s="149">
        <v>3.2</v>
      </c>
      <c r="AR55" s="149">
        <v>1.8</v>
      </c>
      <c r="AS55" s="158">
        <v>1.6</v>
      </c>
      <c r="AT55" s="150">
        <v>0.8</v>
      </c>
      <c r="AU55" s="150">
        <v>0.4</v>
      </c>
      <c r="AY55" s="157"/>
      <c r="AZ55" s="157">
        <v>1.4</v>
      </c>
      <c r="BA55" s="150"/>
      <c r="BB55" s="150"/>
      <c r="BC55" s="150"/>
      <c r="BD55" s="150"/>
      <c r="BE55" s="150"/>
      <c r="BF55" s="150"/>
      <c r="BG55" s="150">
        <v>1.9</v>
      </c>
      <c r="BH55" s="150">
        <v>0.6</v>
      </c>
      <c r="BI55" s="150"/>
      <c r="BJ55" s="150">
        <v>1</v>
      </c>
      <c r="BK55" s="150"/>
      <c r="BL55" s="150"/>
      <c r="BM55" s="150"/>
      <c r="BN55" s="150">
        <v>0.6</v>
      </c>
      <c r="BO55" s="150"/>
      <c r="BP55" s="150"/>
      <c r="BQ55" s="150">
        <v>1.7</v>
      </c>
      <c r="BR55" s="150"/>
      <c r="BS55" s="150"/>
      <c r="BT55" s="150">
        <v>0.2</v>
      </c>
      <c r="BU55" s="150"/>
      <c r="BV55" s="150"/>
      <c r="BW55" s="150"/>
      <c r="BX55" s="150"/>
      <c r="BY55" s="150"/>
      <c r="BZ55" s="150">
        <v>2.1</v>
      </c>
      <c r="CA55" s="150"/>
      <c r="CB55" s="150">
        <v>1.3</v>
      </c>
      <c r="CC55" s="150"/>
      <c r="CD55" s="150">
        <v>0.9</v>
      </c>
      <c r="CE55" s="150"/>
      <c r="CF55" s="150"/>
      <c r="CG55" s="150"/>
      <c r="CH55" s="153"/>
    </row>
    <row r="56" spans="1:86" s="113" customFormat="1">
      <c r="A56" s="111" t="s">
        <v>0</v>
      </c>
      <c r="B56" s="110" t="s">
        <v>1</v>
      </c>
      <c r="C56" s="110" t="s">
        <v>2</v>
      </c>
      <c r="E56" s="110" t="s">
        <v>3</v>
      </c>
      <c r="F56" s="110" t="s">
        <v>78</v>
      </c>
      <c r="G56" s="112" t="s">
        <v>4</v>
      </c>
      <c r="H56" s="110" t="s">
        <v>5</v>
      </c>
      <c r="I56" s="110" t="s">
        <v>6</v>
      </c>
      <c r="J56" s="120" t="s">
        <v>7</v>
      </c>
      <c r="K56" s="120" t="s">
        <v>8</v>
      </c>
      <c r="AM56" s="110" t="s">
        <v>10</v>
      </c>
      <c r="AN56" s="110" t="s">
        <v>11</v>
      </c>
      <c r="AO56" s="110" t="s">
        <v>12</v>
      </c>
      <c r="AQ56" s="113">
        <v>2006</v>
      </c>
      <c r="AR56" s="113">
        <v>2005</v>
      </c>
      <c r="AS56" s="113">
        <v>2004</v>
      </c>
      <c r="AT56" s="110">
        <v>2003</v>
      </c>
      <c r="AU56" s="110">
        <v>2002</v>
      </c>
      <c r="AY56" s="110">
        <v>1998</v>
      </c>
      <c r="AZ56" s="110">
        <v>1997</v>
      </c>
      <c r="BA56" s="110">
        <v>1996</v>
      </c>
      <c r="BB56" s="110">
        <v>1995</v>
      </c>
      <c r="BC56" s="110"/>
      <c r="BD56" s="110"/>
      <c r="BE56" s="110"/>
      <c r="BF56" s="110">
        <v>1991</v>
      </c>
      <c r="BG56" s="110">
        <v>1993</v>
      </c>
      <c r="BH56" s="110">
        <v>1990</v>
      </c>
      <c r="BI56" s="110">
        <v>1990</v>
      </c>
      <c r="BJ56" s="110">
        <v>1989</v>
      </c>
      <c r="BK56" s="110">
        <v>1988</v>
      </c>
      <c r="BL56" s="110">
        <v>1988</v>
      </c>
      <c r="BM56" s="110">
        <v>1988</v>
      </c>
      <c r="BN56" s="110">
        <v>1987</v>
      </c>
      <c r="BO56" s="110">
        <v>1987</v>
      </c>
      <c r="BP56" s="110">
        <v>1987</v>
      </c>
      <c r="BQ56" s="110">
        <v>1986</v>
      </c>
      <c r="BR56" s="110">
        <v>1986</v>
      </c>
      <c r="BS56" s="110">
        <v>1986</v>
      </c>
      <c r="BT56" s="110">
        <v>1985</v>
      </c>
      <c r="BU56" s="110">
        <v>1985</v>
      </c>
      <c r="BV56" s="110">
        <v>1985</v>
      </c>
      <c r="BW56" s="110">
        <v>1984</v>
      </c>
      <c r="BX56" s="110">
        <v>1984</v>
      </c>
      <c r="BY56" s="110">
        <v>1984</v>
      </c>
      <c r="BZ56" s="110">
        <v>1983</v>
      </c>
      <c r="CA56" s="110">
        <v>1983</v>
      </c>
      <c r="CB56" s="110">
        <v>1983</v>
      </c>
      <c r="CC56" s="110">
        <v>1983</v>
      </c>
      <c r="CD56" s="110">
        <v>1982</v>
      </c>
      <c r="CE56" s="110">
        <v>1981</v>
      </c>
      <c r="CF56" s="110">
        <v>1981</v>
      </c>
      <c r="CG56" s="110">
        <v>1981</v>
      </c>
      <c r="CH56" s="110">
        <v>1980</v>
      </c>
    </row>
    <row r="57" spans="1:86">
      <c r="A57" s="104">
        <v>10</v>
      </c>
      <c r="B57" s="107">
        <v>34</v>
      </c>
      <c r="C57" s="107" t="s">
        <v>13</v>
      </c>
      <c r="D57" s="122">
        <v>23</v>
      </c>
      <c r="E57" s="103">
        <f t="shared" ref="E57:E70" si="21">COUNT(AP57:AQ57)</f>
        <v>2</v>
      </c>
      <c r="F57" s="103">
        <f t="shared" ref="F57:F70" si="22">SUM(AP57:AQ57)</f>
        <v>26</v>
      </c>
      <c r="G57" s="114">
        <f t="shared" ref="G57:G70" si="23">AVERAGE(AP57:AQ57)</f>
        <v>13</v>
      </c>
      <c r="H57" s="103">
        <f t="shared" ref="H57:H70" si="24">MAX(AP57:AQ57)</f>
        <v>23</v>
      </c>
      <c r="I57" s="103">
        <f t="shared" ref="I57:I70" si="25">MIN(AP57:AQ57)</f>
        <v>3</v>
      </c>
      <c r="J57" s="4">
        <f t="shared" ref="J57:J70" si="26">D57-G57</f>
        <v>10</v>
      </c>
      <c r="K57" s="4">
        <f t="shared" ref="K57:K70" si="27">STDEV(AP57:AQ57)</f>
        <v>14.142135623730951</v>
      </c>
      <c r="AM57" s="104">
        <v>10</v>
      </c>
      <c r="AN57" s="107">
        <v>34</v>
      </c>
      <c r="AO57" s="107" t="s">
        <v>13</v>
      </c>
      <c r="AP57">
        <v>23</v>
      </c>
      <c r="AQ57" s="122">
        <v>3</v>
      </c>
      <c r="AR57" s="122">
        <v>3</v>
      </c>
      <c r="AS57" s="115">
        <v>12</v>
      </c>
      <c r="AT57" s="104">
        <v>24</v>
      </c>
      <c r="AU57" s="104">
        <v>3</v>
      </c>
      <c r="AY57" s="104">
        <v>19</v>
      </c>
      <c r="AZ57" s="104">
        <v>21</v>
      </c>
      <c r="BA57" s="104">
        <v>17</v>
      </c>
      <c r="BB57" s="104">
        <v>4</v>
      </c>
      <c r="BC57" s="104"/>
      <c r="BD57" s="104"/>
      <c r="BE57" s="104"/>
      <c r="BF57" s="104"/>
      <c r="BG57" s="104">
        <v>5</v>
      </c>
      <c r="BH57" s="104">
        <v>2</v>
      </c>
      <c r="BI57" s="104"/>
      <c r="BJ57" s="104">
        <v>16</v>
      </c>
      <c r="BK57" s="104"/>
      <c r="BL57" s="104"/>
      <c r="BM57" s="104"/>
      <c r="BN57" s="104">
        <v>5</v>
      </c>
      <c r="BO57" s="104"/>
      <c r="BP57" s="104"/>
      <c r="BQ57" s="104">
        <v>4</v>
      </c>
      <c r="BR57" s="104"/>
      <c r="BS57" s="104"/>
      <c r="BT57" s="104">
        <v>22</v>
      </c>
      <c r="BU57" s="104"/>
      <c r="BV57" s="104"/>
      <c r="BW57" s="104">
        <v>6</v>
      </c>
      <c r="BX57" s="104"/>
      <c r="BY57" s="104"/>
      <c r="BZ57" s="104">
        <v>4</v>
      </c>
      <c r="CA57" s="104"/>
      <c r="CB57" s="104">
        <v>22</v>
      </c>
      <c r="CC57" s="104"/>
      <c r="CD57" s="104">
        <v>14</v>
      </c>
      <c r="CE57" s="104">
        <v>5</v>
      </c>
      <c r="CF57" s="104"/>
      <c r="CG57" s="104">
        <v>30</v>
      </c>
      <c r="CH57" s="128"/>
    </row>
    <row r="58" spans="1:86">
      <c r="A58" s="103"/>
      <c r="B58" s="107"/>
      <c r="C58" s="107">
        <v>0</v>
      </c>
      <c r="D58" s="122">
        <v>26.6</v>
      </c>
      <c r="E58" s="103">
        <f t="shared" si="21"/>
        <v>2</v>
      </c>
      <c r="F58" s="103">
        <f t="shared" si="22"/>
        <v>53.6</v>
      </c>
      <c r="G58" s="114">
        <f t="shared" si="23"/>
        <v>26.8</v>
      </c>
      <c r="H58" s="103">
        <f t="shared" si="24"/>
        <v>27</v>
      </c>
      <c r="I58" s="103">
        <f t="shared" si="25"/>
        <v>26.6</v>
      </c>
      <c r="J58" s="4">
        <f t="shared" si="26"/>
        <v>-0.19999999999999929</v>
      </c>
      <c r="K58" s="4">
        <f t="shared" si="27"/>
        <v>0.28284271247461801</v>
      </c>
      <c r="AM58" s="103"/>
      <c r="AN58" s="107"/>
      <c r="AO58" s="107">
        <v>0</v>
      </c>
      <c r="AP58">
        <v>26.6</v>
      </c>
      <c r="AQ58" s="122">
        <v>27</v>
      </c>
      <c r="AR58" s="122">
        <v>26.7</v>
      </c>
      <c r="AS58" s="115">
        <v>26.7</v>
      </c>
      <c r="AT58" s="104">
        <v>24.9</v>
      </c>
      <c r="AU58" s="104">
        <v>26.1</v>
      </c>
      <c r="AY58" s="154">
        <v>27</v>
      </c>
      <c r="AZ58" s="154">
        <v>25.7</v>
      </c>
      <c r="BA58" s="104">
        <v>26.06</v>
      </c>
      <c r="BB58" s="104">
        <v>26.4</v>
      </c>
      <c r="BC58" s="104"/>
      <c r="BD58" s="104"/>
      <c r="BE58" s="104"/>
      <c r="BF58" s="104"/>
      <c r="BG58" s="104">
        <v>26.7</v>
      </c>
      <c r="BH58" s="104">
        <v>26.9</v>
      </c>
      <c r="BI58" s="104"/>
      <c r="BJ58" s="104">
        <v>25.4</v>
      </c>
      <c r="BK58" s="104"/>
      <c r="BL58" s="104"/>
      <c r="BM58" s="104"/>
      <c r="BN58" s="104">
        <v>24.5</v>
      </c>
      <c r="BO58" s="104"/>
      <c r="BP58" s="104"/>
      <c r="BQ58" s="104">
        <v>27.5</v>
      </c>
      <c r="BR58" s="104"/>
      <c r="BS58" s="104"/>
      <c r="BT58" s="104">
        <v>25.6</v>
      </c>
      <c r="BU58" s="104"/>
      <c r="BV58" s="104"/>
      <c r="BW58" s="104">
        <v>26.3</v>
      </c>
      <c r="BX58" s="104"/>
      <c r="BY58" s="104"/>
      <c r="BZ58" s="104">
        <v>25.1</v>
      </c>
      <c r="CA58" s="104"/>
      <c r="CB58" s="104">
        <v>23.6</v>
      </c>
      <c r="CC58" s="104"/>
      <c r="CD58" s="104">
        <v>25.1</v>
      </c>
      <c r="CE58" s="104">
        <v>21.4</v>
      </c>
      <c r="CF58" s="104"/>
      <c r="CG58" s="104">
        <v>23.2</v>
      </c>
      <c r="CH58" s="128"/>
    </row>
    <row r="59" spans="1:86">
      <c r="A59" s="103"/>
      <c r="B59" s="107"/>
      <c r="C59" s="107">
        <v>10</v>
      </c>
      <c r="D59" s="115">
        <v>26.63</v>
      </c>
      <c r="E59" s="103">
        <f t="shared" si="21"/>
        <v>2</v>
      </c>
      <c r="F59" s="103">
        <f t="shared" si="22"/>
        <v>54.05</v>
      </c>
      <c r="G59" s="114">
        <f t="shared" si="23"/>
        <v>27.024999999999999</v>
      </c>
      <c r="H59" s="103">
        <f t="shared" si="24"/>
        <v>27.42</v>
      </c>
      <c r="I59" s="103">
        <f t="shared" si="25"/>
        <v>26.63</v>
      </c>
      <c r="J59" s="4">
        <f t="shared" si="26"/>
        <v>-0.39499999999999957</v>
      </c>
      <c r="K59" s="4">
        <f t="shared" si="27"/>
        <v>0.55861435713737451</v>
      </c>
      <c r="AM59" s="103"/>
      <c r="AN59" s="107"/>
      <c r="AO59" s="107">
        <v>10</v>
      </c>
      <c r="AP59">
        <v>26.63</v>
      </c>
      <c r="AQ59" s="115">
        <v>27.42</v>
      </c>
      <c r="AR59" s="115">
        <v>26.73</v>
      </c>
      <c r="AS59" s="115">
        <v>26.76</v>
      </c>
      <c r="AT59" s="122">
        <v>24.95</v>
      </c>
      <c r="AU59" s="122">
        <v>26.05</v>
      </c>
      <c r="AY59" s="5">
        <v>26.79</v>
      </c>
      <c r="AZ59" s="5">
        <v>25.59</v>
      </c>
      <c r="BA59" s="104">
        <v>25.75</v>
      </c>
      <c r="BB59">
        <v>26.26</v>
      </c>
      <c r="BG59" s="103">
        <v>26.13</v>
      </c>
      <c r="BH59" s="103">
        <v>24.98</v>
      </c>
      <c r="BJ59" s="103">
        <v>24.37</v>
      </c>
      <c r="BN59" s="103">
        <v>24.74</v>
      </c>
      <c r="BQ59" s="103">
        <v>27</v>
      </c>
      <c r="BT59" s="103">
        <v>25.35</v>
      </c>
      <c r="BW59" s="103">
        <v>26.39</v>
      </c>
      <c r="BZ59" s="103">
        <v>25.85</v>
      </c>
      <c r="CB59" s="103">
        <v>23.95</v>
      </c>
      <c r="CD59" s="103">
        <v>25.6</v>
      </c>
      <c r="CE59" s="103">
        <v>21.76</v>
      </c>
      <c r="CG59" s="103">
        <v>23.49</v>
      </c>
      <c r="CH59" s="128"/>
    </row>
    <row r="60" spans="1:86">
      <c r="A60" s="103"/>
      <c r="B60" s="107"/>
      <c r="C60" s="107">
        <v>20</v>
      </c>
      <c r="D60" s="115">
        <v>26.63</v>
      </c>
      <c r="E60" s="103">
        <f t="shared" si="21"/>
        <v>2</v>
      </c>
      <c r="F60" s="103">
        <f t="shared" si="22"/>
        <v>54.12</v>
      </c>
      <c r="G60" s="114">
        <f t="shared" si="23"/>
        <v>27.06</v>
      </c>
      <c r="H60" s="103">
        <f t="shared" si="24"/>
        <v>27.49</v>
      </c>
      <c r="I60" s="103">
        <f t="shared" si="25"/>
        <v>26.63</v>
      </c>
      <c r="J60" s="4">
        <f t="shared" si="26"/>
        <v>-0.42999999999999972</v>
      </c>
      <c r="K60" s="4">
        <f t="shared" si="27"/>
        <v>0.60811183182043049</v>
      </c>
      <c r="AM60" s="103"/>
      <c r="AN60" s="107"/>
      <c r="AO60" s="107">
        <v>20</v>
      </c>
      <c r="AP60">
        <v>26.63</v>
      </c>
      <c r="AQ60" s="115">
        <v>27.49</v>
      </c>
      <c r="AR60" s="115">
        <v>26.73</v>
      </c>
      <c r="AS60" s="115">
        <v>26.78</v>
      </c>
      <c r="AT60" s="122">
        <v>24.95</v>
      </c>
      <c r="AU60" s="122">
        <v>26.05</v>
      </c>
      <c r="AY60" s="5">
        <v>27.03</v>
      </c>
      <c r="AZ60" s="5">
        <v>25.58</v>
      </c>
      <c r="BA60" s="104">
        <v>25.69</v>
      </c>
      <c r="BB60">
        <v>26.26</v>
      </c>
      <c r="BG60" s="103">
        <v>26.12</v>
      </c>
      <c r="BH60" s="103">
        <v>24.98</v>
      </c>
      <c r="BJ60" s="103">
        <v>24.38</v>
      </c>
      <c r="BN60" s="103">
        <v>24.74</v>
      </c>
      <c r="BQ60" s="103">
        <v>27</v>
      </c>
      <c r="BT60" s="103">
        <v>25.34</v>
      </c>
      <c r="BW60" s="103">
        <v>26.4</v>
      </c>
      <c r="BZ60" s="103">
        <v>24.84</v>
      </c>
      <c r="CB60" s="103">
        <v>23.11</v>
      </c>
      <c r="CD60" s="103">
        <v>25.61</v>
      </c>
      <c r="CE60" s="103">
        <v>21.65</v>
      </c>
      <c r="CG60" s="103">
        <v>23.5</v>
      </c>
      <c r="CH60" s="128"/>
    </row>
    <row r="61" spans="1:86">
      <c r="A61" s="103"/>
      <c r="B61" s="107"/>
      <c r="C61" s="107">
        <v>30</v>
      </c>
      <c r="D61" s="115">
        <v>26.66</v>
      </c>
      <c r="E61" s="103">
        <f t="shared" si="21"/>
        <v>2</v>
      </c>
      <c r="F61" s="103">
        <f t="shared" si="22"/>
        <v>53.629999999999995</v>
      </c>
      <c r="G61" s="114">
        <f t="shared" si="23"/>
        <v>26.814999999999998</v>
      </c>
      <c r="H61" s="103">
        <f t="shared" si="24"/>
        <v>26.97</v>
      </c>
      <c r="I61" s="103">
        <f t="shared" si="25"/>
        <v>26.66</v>
      </c>
      <c r="J61" s="4">
        <f t="shared" si="26"/>
        <v>-0.15499999999999758</v>
      </c>
      <c r="K61" s="4">
        <f t="shared" si="27"/>
        <v>0.21920310216782884</v>
      </c>
      <c r="AM61" s="103"/>
      <c r="AN61" s="107"/>
      <c r="AO61" s="107">
        <v>30</v>
      </c>
      <c r="AP61">
        <v>26.66</v>
      </c>
      <c r="AQ61" s="115">
        <v>26.97</v>
      </c>
      <c r="AR61" s="115">
        <v>26.73</v>
      </c>
      <c r="AS61" s="115">
        <v>26.77</v>
      </c>
      <c r="AT61" s="122">
        <v>24.94</v>
      </c>
      <c r="AU61" s="122">
        <v>26.05</v>
      </c>
      <c r="AY61" s="5">
        <v>27.24</v>
      </c>
      <c r="AZ61" s="5">
        <v>25.58</v>
      </c>
      <c r="BA61" s="104">
        <v>25.65</v>
      </c>
      <c r="BB61">
        <v>26.26</v>
      </c>
      <c r="BG61" s="103">
        <v>26.1</v>
      </c>
      <c r="BH61" s="103">
        <v>24.41</v>
      </c>
      <c r="BJ61" s="103">
        <v>24.39</v>
      </c>
      <c r="BN61" s="103">
        <v>24.73</v>
      </c>
      <c r="BQ61" s="103">
        <v>27.01</v>
      </c>
      <c r="BT61" s="103">
        <v>25.35</v>
      </c>
      <c r="BW61" s="103">
        <v>26.36</v>
      </c>
      <c r="BZ61" s="103">
        <v>24.28</v>
      </c>
      <c r="CB61" s="103">
        <v>22.64</v>
      </c>
      <c r="CD61" s="103">
        <v>25.61</v>
      </c>
      <c r="CE61" s="103">
        <v>21.53</v>
      </c>
      <c r="CG61" s="103">
        <v>23.5</v>
      </c>
      <c r="CH61" s="128"/>
    </row>
    <row r="62" spans="1:86">
      <c r="A62" s="103"/>
      <c r="B62" s="107"/>
      <c r="C62" s="107">
        <v>50</v>
      </c>
      <c r="D62" s="115">
        <v>26.66</v>
      </c>
      <c r="E62" s="103">
        <f t="shared" si="21"/>
        <v>2</v>
      </c>
      <c r="F62" s="103">
        <f t="shared" si="22"/>
        <v>52.58</v>
      </c>
      <c r="G62" s="114">
        <f t="shared" si="23"/>
        <v>26.29</v>
      </c>
      <c r="H62" s="103">
        <f t="shared" si="24"/>
        <v>26.66</v>
      </c>
      <c r="I62" s="103">
        <f t="shared" si="25"/>
        <v>25.92</v>
      </c>
      <c r="J62" s="4">
        <f t="shared" si="26"/>
        <v>0.37000000000000099</v>
      </c>
      <c r="K62" s="4">
        <f t="shared" si="27"/>
        <v>0.52325901807804409</v>
      </c>
      <c r="AM62" s="103"/>
      <c r="AN62" s="107"/>
      <c r="AO62" s="107">
        <v>50</v>
      </c>
      <c r="AP62">
        <v>26.66</v>
      </c>
      <c r="AQ62" s="115">
        <v>25.92</v>
      </c>
      <c r="AR62" s="115">
        <v>26.74</v>
      </c>
      <c r="AS62" s="115">
        <v>26.77</v>
      </c>
      <c r="AT62" s="122">
        <v>24.83</v>
      </c>
      <c r="AU62" s="122">
        <v>25.94</v>
      </c>
      <c r="AY62" s="5">
        <v>27.13</v>
      </c>
      <c r="AZ62" s="5">
        <v>25.58</v>
      </c>
      <c r="BA62" s="104">
        <v>25.59</v>
      </c>
      <c r="BB62">
        <v>26.24</v>
      </c>
      <c r="BG62" s="103">
        <v>25.78</v>
      </c>
      <c r="BH62" s="103">
        <v>23.95</v>
      </c>
      <c r="BJ62" s="103">
        <v>24.39</v>
      </c>
      <c r="BN62" s="103">
        <v>22.58</v>
      </c>
      <c r="BQ62" s="103">
        <v>27.02</v>
      </c>
      <c r="BT62" s="103">
        <v>25.35</v>
      </c>
      <c r="BW62" s="103">
        <v>25.11</v>
      </c>
      <c r="BZ62" s="103">
        <v>22.28</v>
      </c>
      <c r="CB62" s="103">
        <v>21.37</v>
      </c>
      <c r="CD62" s="103">
        <v>25.51</v>
      </c>
      <c r="CE62" s="103">
        <v>20.83</v>
      </c>
      <c r="CG62" s="103">
        <v>23.5</v>
      </c>
      <c r="CH62" s="128"/>
    </row>
    <row r="63" spans="1:86">
      <c r="A63" s="103"/>
      <c r="B63" s="107"/>
      <c r="C63" s="107">
        <v>75</v>
      </c>
      <c r="D63" s="115">
        <v>25.07</v>
      </c>
      <c r="E63" s="103">
        <f t="shared" si="21"/>
        <v>2</v>
      </c>
      <c r="F63" s="103">
        <f t="shared" si="22"/>
        <v>48.230000000000004</v>
      </c>
      <c r="G63" s="114">
        <f t="shared" si="23"/>
        <v>24.115000000000002</v>
      </c>
      <c r="H63" s="103">
        <f t="shared" si="24"/>
        <v>25.07</v>
      </c>
      <c r="I63" s="103">
        <f t="shared" si="25"/>
        <v>23.16</v>
      </c>
      <c r="J63" s="4">
        <f t="shared" si="26"/>
        <v>0.95499999999999829</v>
      </c>
      <c r="K63" s="4">
        <f t="shared" si="27"/>
        <v>1.3505739520663058</v>
      </c>
      <c r="AM63" s="103"/>
      <c r="AN63" s="107"/>
      <c r="AO63" s="107">
        <v>75</v>
      </c>
      <c r="AP63">
        <v>25.07</v>
      </c>
      <c r="AQ63" s="115">
        <v>23.16</v>
      </c>
      <c r="AR63" s="115">
        <v>26.75</v>
      </c>
      <c r="AS63" s="115">
        <v>26.01</v>
      </c>
      <c r="AT63" s="122">
        <v>24.7</v>
      </c>
      <c r="AU63" s="122">
        <v>24.61</v>
      </c>
      <c r="AY63" s="5">
        <v>24.5</v>
      </c>
      <c r="AZ63" s="5">
        <v>25.58</v>
      </c>
      <c r="BA63" s="104">
        <v>25.52</v>
      </c>
      <c r="BB63">
        <v>23.61</v>
      </c>
      <c r="BG63" s="103">
        <v>23.11</v>
      </c>
      <c r="BH63" s="103">
        <v>19.489999999999998</v>
      </c>
      <c r="BJ63" s="103">
        <v>22.28</v>
      </c>
      <c r="BN63" s="103">
        <v>20.71</v>
      </c>
      <c r="BQ63" s="103">
        <v>25.38</v>
      </c>
      <c r="BT63" s="103">
        <v>24.75</v>
      </c>
      <c r="BW63" s="103">
        <v>22.27</v>
      </c>
      <c r="BZ63" s="103">
        <v>20.63</v>
      </c>
      <c r="CB63" s="103">
        <v>19.91</v>
      </c>
      <c r="CD63" s="103">
        <v>24.55</v>
      </c>
      <c r="CE63" s="103">
        <v>16.190000000000001</v>
      </c>
      <c r="CG63" s="103">
        <v>23.27</v>
      </c>
      <c r="CH63" s="128"/>
    </row>
    <row r="64" spans="1:86">
      <c r="A64" s="103"/>
      <c r="B64" s="107"/>
      <c r="C64" s="107">
        <v>100</v>
      </c>
      <c r="D64" s="115">
        <v>23.42</v>
      </c>
      <c r="E64" s="103">
        <f t="shared" si="21"/>
        <v>2</v>
      </c>
      <c r="F64" s="103">
        <f t="shared" si="22"/>
        <v>44.540000000000006</v>
      </c>
      <c r="G64" s="114">
        <f t="shared" si="23"/>
        <v>22.270000000000003</v>
      </c>
      <c r="H64" s="103">
        <f t="shared" si="24"/>
        <v>23.42</v>
      </c>
      <c r="I64" s="103">
        <f t="shared" si="25"/>
        <v>21.12</v>
      </c>
      <c r="J64" s="4">
        <f t="shared" si="26"/>
        <v>1.1499999999999986</v>
      </c>
      <c r="K64" s="4">
        <f t="shared" si="27"/>
        <v>1.6263455967290597</v>
      </c>
      <c r="AM64" s="103"/>
      <c r="AN64" s="107"/>
      <c r="AO64" s="107">
        <v>100</v>
      </c>
      <c r="AP64">
        <v>23.42</v>
      </c>
      <c r="AQ64" s="115">
        <v>21.12</v>
      </c>
      <c r="AR64" s="115">
        <v>26.45</v>
      </c>
      <c r="AS64" s="115">
        <v>22.78</v>
      </c>
      <c r="AT64" s="122">
        <v>23.79</v>
      </c>
      <c r="AU64" s="122">
        <v>23.59</v>
      </c>
      <c r="AY64" s="5">
        <v>23.31</v>
      </c>
      <c r="AZ64" s="5">
        <v>25.59</v>
      </c>
      <c r="BA64" s="104">
        <v>25.46</v>
      </c>
      <c r="BB64">
        <v>22.07</v>
      </c>
      <c r="BG64" s="103">
        <v>21.2</v>
      </c>
      <c r="BH64" s="103">
        <v>16.309999999999999</v>
      </c>
      <c r="BJ64" s="103">
        <v>21.3</v>
      </c>
      <c r="BN64" s="103">
        <v>19.8</v>
      </c>
      <c r="BQ64" s="103">
        <v>23.42</v>
      </c>
      <c r="BT64" s="103">
        <v>22.53</v>
      </c>
      <c r="BW64" s="103">
        <v>20.71</v>
      </c>
      <c r="BZ64" s="103">
        <v>19.170000000000002</v>
      </c>
      <c r="CB64" s="103">
        <v>17.66</v>
      </c>
      <c r="CD64" s="103">
        <v>23.29</v>
      </c>
      <c r="CE64" s="103">
        <v>14.6</v>
      </c>
      <c r="CG64" s="103">
        <v>21.73</v>
      </c>
      <c r="CH64" s="128"/>
    </row>
    <row r="65" spans="1:86">
      <c r="A65" s="103"/>
      <c r="B65" s="107"/>
      <c r="C65" s="107">
        <v>150</v>
      </c>
      <c r="D65" s="115">
        <v>21.1</v>
      </c>
      <c r="E65" s="103">
        <f t="shared" si="21"/>
        <v>2</v>
      </c>
      <c r="F65" s="103">
        <f t="shared" si="22"/>
        <v>39.520000000000003</v>
      </c>
      <c r="G65" s="114">
        <f t="shared" si="23"/>
        <v>19.760000000000002</v>
      </c>
      <c r="H65" s="103">
        <f t="shared" si="24"/>
        <v>21.1</v>
      </c>
      <c r="I65" s="103">
        <f t="shared" si="25"/>
        <v>18.420000000000002</v>
      </c>
      <c r="J65" s="4">
        <f t="shared" si="26"/>
        <v>1.3399999999999999</v>
      </c>
      <c r="K65" s="4">
        <f t="shared" si="27"/>
        <v>1.8950461735799471</v>
      </c>
      <c r="AM65" s="103"/>
      <c r="AN65" s="107"/>
      <c r="AO65" s="107">
        <v>150</v>
      </c>
      <c r="AP65">
        <v>21.1</v>
      </c>
      <c r="AQ65" s="115">
        <v>18.420000000000002</v>
      </c>
      <c r="AR65" s="115">
        <v>19.46</v>
      </c>
      <c r="AS65" s="115">
        <v>20.27</v>
      </c>
      <c r="AT65" s="122">
        <v>20.93</v>
      </c>
      <c r="AU65" s="122">
        <v>20.54</v>
      </c>
      <c r="AY65" s="5">
        <v>20.21</v>
      </c>
      <c r="AZ65" s="5">
        <v>23.59</v>
      </c>
      <c r="BA65" s="104">
        <v>21.64</v>
      </c>
      <c r="BB65">
        <v>19.77</v>
      </c>
      <c r="BG65" s="103">
        <v>19.149999999999999</v>
      </c>
      <c r="BH65" s="103">
        <v>12.9</v>
      </c>
      <c r="BJ65" s="103">
        <v>18.93</v>
      </c>
      <c r="BN65" s="103">
        <v>18.28</v>
      </c>
      <c r="BQ65" s="103">
        <v>19.690000000000001</v>
      </c>
      <c r="BT65" s="103">
        <v>19.649999999999999</v>
      </c>
      <c r="BW65" s="103">
        <v>18.63</v>
      </c>
      <c r="BZ65" s="103">
        <v>17.559999999999999</v>
      </c>
      <c r="CB65" s="103">
        <v>13.91</v>
      </c>
      <c r="CD65" s="103">
        <v>19.38</v>
      </c>
      <c r="CE65" s="103">
        <v>12.8</v>
      </c>
      <c r="CG65" s="103">
        <v>19.399999999999999</v>
      </c>
      <c r="CH65" s="128"/>
    </row>
    <row r="66" spans="1:86">
      <c r="A66" s="103"/>
      <c r="B66" s="107"/>
      <c r="C66" s="107">
        <v>200</v>
      </c>
      <c r="D66" s="115">
        <v>19.46</v>
      </c>
      <c r="E66" s="103">
        <f t="shared" si="21"/>
        <v>2</v>
      </c>
      <c r="F66" s="103">
        <f t="shared" si="22"/>
        <v>36.32</v>
      </c>
      <c r="G66" s="114">
        <f t="shared" si="23"/>
        <v>18.16</v>
      </c>
      <c r="H66" s="103">
        <f t="shared" si="24"/>
        <v>19.46</v>
      </c>
      <c r="I66" s="103">
        <f t="shared" si="25"/>
        <v>16.86</v>
      </c>
      <c r="J66" s="4">
        <f t="shared" si="26"/>
        <v>1.3000000000000007</v>
      </c>
      <c r="K66" s="4">
        <f t="shared" si="27"/>
        <v>1.8384776310850246</v>
      </c>
      <c r="AM66" s="103"/>
      <c r="AN66" s="107"/>
      <c r="AO66" s="107">
        <v>200</v>
      </c>
      <c r="AP66">
        <v>19.46</v>
      </c>
      <c r="AQ66" s="115">
        <v>16.86</v>
      </c>
      <c r="AR66" s="115">
        <v>16.45</v>
      </c>
      <c r="AS66" s="115">
        <v>19.11</v>
      </c>
      <c r="AT66" s="122">
        <v>19.93</v>
      </c>
      <c r="AU66" s="122">
        <v>18.73</v>
      </c>
      <c r="AY66" s="5">
        <v>17.41</v>
      </c>
      <c r="AZ66" s="5">
        <v>20.100000000000001</v>
      </c>
      <c r="BA66" s="104">
        <v>19.5</v>
      </c>
      <c r="BB66">
        <v>18.53</v>
      </c>
      <c r="BG66" s="103">
        <v>17.559999999999999</v>
      </c>
      <c r="BH66" s="103">
        <v>12.4</v>
      </c>
      <c r="BJ66" s="103">
        <v>17.91</v>
      </c>
      <c r="BN66" s="103">
        <v>15.72</v>
      </c>
      <c r="BQ66" s="103">
        <v>16.89</v>
      </c>
      <c r="BT66" s="103">
        <v>18.260000000000002</v>
      </c>
      <c r="BW66" s="103">
        <v>17.37</v>
      </c>
      <c r="BZ66" s="103">
        <v>15.22</v>
      </c>
      <c r="CB66" s="103">
        <v>12.04</v>
      </c>
      <c r="CD66" s="103">
        <v>16.87</v>
      </c>
      <c r="CE66" s="103">
        <v>11.01</v>
      </c>
      <c r="CG66" s="103">
        <v>18.61</v>
      </c>
      <c r="CH66" s="128"/>
    </row>
    <row r="67" spans="1:86">
      <c r="A67" s="103"/>
      <c r="B67" s="107"/>
      <c r="C67" s="107">
        <v>300</v>
      </c>
      <c r="D67" s="115">
        <v>15.06</v>
      </c>
      <c r="E67" s="103">
        <f t="shared" si="21"/>
        <v>2</v>
      </c>
      <c r="F67" s="103">
        <f t="shared" si="22"/>
        <v>27.34</v>
      </c>
      <c r="G67" s="114">
        <f t="shared" si="23"/>
        <v>13.67</v>
      </c>
      <c r="H67" s="103">
        <f t="shared" si="24"/>
        <v>15.06</v>
      </c>
      <c r="I67" s="103">
        <f t="shared" si="25"/>
        <v>12.28</v>
      </c>
      <c r="J67" s="4">
        <f t="shared" si="26"/>
        <v>1.3900000000000006</v>
      </c>
      <c r="K67" s="4">
        <f t="shared" si="27"/>
        <v>1.9657568516985977</v>
      </c>
      <c r="AM67" s="103"/>
      <c r="AN67" s="107"/>
      <c r="AO67" s="107">
        <v>300</v>
      </c>
      <c r="AP67">
        <v>15.06</v>
      </c>
      <c r="AQ67" s="115">
        <v>12.28</v>
      </c>
      <c r="AR67" s="115">
        <v>13.85</v>
      </c>
      <c r="AS67" s="115">
        <v>17.329999999999998</v>
      </c>
      <c r="AT67" s="122">
        <v>18.149999999999999</v>
      </c>
      <c r="AU67" s="122">
        <v>16.829999999999998</v>
      </c>
      <c r="AY67" s="5">
        <v>14.23</v>
      </c>
      <c r="AZ67" s="5">
        <v>16.55</v>
      </c>
      <c r="BA67" s="104">
        <v>16.579999999999998</v>
      </c>
      <c r="BB67">
        <v>15.52</v>
      </c>
      <c r="CH67" s="128"/>
    </row>
    <row r="68" spans="1:86">
      <c r="A68" s="103"/>
      <c r="B68" s="107"/>
      <c r="C68" s="107">
        <v>400</v>
      </c>
      <c r="D68" s="115">
        <v>13.15</v>
      </c>
      <c r="E68" s="103">
        <f t="shared" si="21"/>
        <v>2</v>
      </c>
      <c r="F68" s="103">
        <f t="shared" si="22"/>
        <v>21.630000000000003</v>
      </c>
      <c r="G68" s="114">
        <f t="shared" si="23"/>
        <v>10.815000000000001</v>
      </c>
      <c r="H68" s="103">
        <f t="shared" si="24"/>
        <v>13.15</v>
      </c>
      <c r="I68" s="103">
        <f t="shared" si="25"/>
        <v>8.48</v>
      </c>
      <c r="J68" s="4">
        <f t="shared" si="26"/>
        <v>2.3349999999999991</v>
      </c>
      <c r="K68" s="4">
        <f t="shared" si="27"/>
        <v>3.3021886681411723</v>
      </c>
      <c r="AM68" s="103"/>
      <c r="AN68" s="107"/>
      <c r="AO68" s="107">
        <v>400</v>
      </c>
      <c r="AP68">
        <v>13.15</v>
      </c>
      <c r="AQ68" s="115">
        <v>8.48</v>
      </c>
      <c r="AR68" s="115">
        <v>11.42</v>
      </c>
      <c r="AS68" s="115">
        <v>14.75</v>
      </c>
      <c r="AT68" s="122">
        <v>15.11</v>
      </c>
      <c r="AU68" s="122">
        <v>15.73</v>
      </c>
      <c r="AY68" s="5">
        <v>12.23</v>
      </c>
      <c r="AZ68" s="5">
        <v>13.28</v>
      </c>
      <c r="BA68" s="104">
        <v>13.68</v>
      </c>
      <c r="BB68">
        <v>13.55</v>
      </c>
      <c r="CH68" s="128"/>
    </row>
    <row r="69" spans="1:86">
      <c r="A69" s="103"/>
      <c r="B69" s="107"/>
      <c r="C69" s="107">
        <v>500</v>
      </c>
      <c r="D69" s="115">
        <v>10.44</v>
      </c>
      <c r="E69" s="103">
        <f t="shared" si="21"/>
        <v>2</v>
      </c>
      <c r="F69" s="103">
        <f t="shared" si="22"/>
        <v>17.91</v>
      </c>
      <c r="G69" s="114">
        <f t="shared" si="23"/>
        <v>8.9550000000000001</v>
      </c>
      <c r="H69" s="103">
        <f t="shared" si="24"/>
        <v>10.44</v>
      </c>
      <c r="I69" s="103">
        <f t="shared" si="25"/>
        <v>7.47</v>
      </c>
      <c r="J69" s="4">
        <f t="shared" si="26"/>
        <v>1.4849999999999994</v>
      </c>
      <c r="K69" s="4">
        <f t="shared" si="27"/>
        <v>2.1001071401240385</v>
      </c>
      <c r="AM69" s="103"/>
      <c r="AN69" s="107"/>
      <c r="AO69" s="107">
        <v>500</v>
      </c>
      <c r="AP69">
        <v>10.44</v>
      </c>
      <c r="AQ69" s="115">
        <v>7.47</v>
      </c>
      <c r="AR69" s="115">
        <v>8.5299999999999994</v>
      </c>
      <c r="AT69" s="122">
        <v>12.46</v>
      </c>
      <c r="AU69" s="122">
        <v>12.44</v>
      </c>
      <c r="AY69" s="5"/>
      <c r="BA69" s="104"/>
      <c r="CH69" s="128"/>
    </row>
    <row r="70" spans="1:86">
      <c r="A70" s="103"/>
      <c r="B70" s="107"/>
      <c r="C70" s="107">
        <v>600</v>
      </c>
      <c r="E70" s="103">
        <f t="shared" si="21"/>
        <v>0</v>
      </c>
      <c r="F70" s="103">
        <f t="shared" si="22"/>
        <v>0</v>
      </c>
      <c r="G70" s="114" t="e">
        <f t="shared" si="23"/>
        <v>#DIV/0!</v>
      </c>
      <c r="H70" s="103">
        <f t="shared" si="24"/>
        <v>0</v>
      </c>
      <c r="I70" s="103">
        <f t="shared" si="25"/>
        <v>0</v>
      </c>
      <c r="J70" s="4" t="e">
        <f t="shared" si="26"/>
        <v>#DIV/0!</v>
      </c>
      <c r="K70" s="4" t="e">
        <f t="shared" si="27"/>
        <v>#DIV/0!</v>
      </c>
      <c r="AM70" s="103"/>
      <c r="AN70" s="107"/>
      <c r="AO70" s="107">
        <v>600</v>
      </c>
      <c r="AT70" s="103"/>
      <c r="AU70" s="103"/>
      <c r="AY70" s="4"/>
      <c r="AZ70" s="103"/>
      <c r="BA70" s="104"/>
      <c r="BB70" s="103"/>
      <c r="BC70" s="103"/>
      <c r="BD70" s="103"/>
      <c r="BE70" s="103"/>
      <c r="BF70" s="103"/>
      <c r="BG70" s="103"/>
      <c r="BH70" s="103"/>
      <c r="BI70" s="103"/>
      <c r="BJ70" s="103"/>
      <c r="BK70" s="103"/>
      <c r="BL70" s="103"/>
      <c r="BM70" s="103"/>
      <c r="BN70" s="103"/>
      <c r="BO70" s="103"/>
      <c r="BP70" s="103"/>
      <c r="BQ70" s="103"/>
      <c r="BR70" s="103"/>
      <c r="BS70" s="103"/>
      <c r="BT70" s="103"/>
      <c r="BU70" s="103"/>
      <c r="BV70" s="103"/>
      <c r="BW70" s="103"/>
      <c r="BX70" s="103"/>
      <c r="BY70" s="103"/>
      <c r="BZ70" s="103"/>
      <c r="CA70" s="103"/>
      <c r="CB70" s="103"/>
      <c r="CC70" s="103"/>
      <c r="CD70" s="103"/>
      <c r="CE70" s="103"/>
      <c r="CF70" s="103"/>
      <c r="CG70" s="103"/>
      <c r="CH70" s="128"/>
    </row>
    <row r="71" spans="1:86">
      <c r="A71" s="103"/>
      <c r="B71" s="104"/>
      <c r="C71" s="104"/>
      <c r="E71" s="103"/>
      <c r="F71" s="103"/>
      <c r="G71" s="114"/>
      <c r="H71" s="103"/>
      <c r="I71" s="103"/>
      <c r="J71" s="4"/>
      <c r="K71" s="4"/>
      <c r="AM71" s="103"/>
      <c r="AN71" s="104"/>
      <c r="AO71" s="104"/>
      <c r="AT71" s="103"/>
      <c r="AU71" s="103"/>
      <c r="AY71" s="4"/>
      <c r="AZ71" s="103"/>
      <c r="BA71" s="104"/>
      <c r="BB71" s="103"/>
      <c r="BC71" s="103"/>
      <c r="BD71" s="103"/>
      <c r="BE71" s="103"/>
      <c r="BF71" s="103"/>
      <c r="BG71" s="103"/>
      <c r="BH71" s="103"/>
      <c r="BI71" s="103"/>
      <c r="BJ71" s="103"/>
      <c r="BK71" s="103"/>
      <c r="BL71" s="103"/>
      <c r="BM71" s="103"/>
      <c r="BN71" s="103"/>
      <c r="BO71" s="103"/>
      <c r="BP71" s="103"/>
      <c r="BQ71" s="103"/>
      <c r="BR71" s="103"/>
      <c r="BS71" s="103"/>
      <c r="BT71" s="103"/>
      <c r="BU71" s="103"/>
      <c r="BV71" s="103"/>
      <c r="BW71" s="103"/>
      <c r="BX71" s="103"/>
      <c r="BY71" s="103"/>
      <c r="BZ71" s="103"/>
      <c r="CA71" s="103"/>
      <c r="CB71" s="103"/>
      <c r="CC71" s="103"/>
      <c r="CD71" s="103"/>
      <c r="CE71" s="103"/>
      <c r="CF71" s="103"/>
      <c r="CG71" s="103"/>
      <c r="CH71" s="104"/>
    </row>
    <row r="72" spans="1:86" s="145" customFormat="1">
      <c r="A72" s="106"/>
      <c r="B72" s="106"/>
      <c r="C72" s="106" t="s">
        <v>14</v>
      </c>
      <c r="D72" s="145">
        <v>91</v>
      </c>
      <c r="E72" s="105">
        <f>COUNT(AP72:AQ72)</f>
        <v>2</v>
      </c>
      <c r="F72" s="105">
        <f>SUM(AP72:AQ72)</f>
        <v>176</v>
      </c>
      <c r="G72" s="146">
        <f>AVERAGE(AP72:AQ72)</f>
        <v>88</v>
      </c>
      <c r="H72" s="105">
        <f>MAX(AP72:AQ72)</f>
        <v>91</v>
      </c>
      <c r="I72" s="105">
        <f>MIN(AP72:AQ72)</f>
        <v>85</v>
      </c>
      <c r="J72" s="147">
        <f>D72-G72</f>
        <v>3</v>
      </c>
      <c r="K72" s="147">
        <f>STDEV(AP72:AQ72)</f>
        <v>4.2426406871192848</v>
      </c>
      <c r="AM72" s="105"/>
      <c r="AN72" s="106"/>
      <c r="AO72" s="106" t="s">
        <v>14</v>
      </c>
      <c r="AP72" s="145">
        <v>91</v>
      </c>
      <c r="AQ72" s="145">
        <v>85</v>
      </c>
      <c r="AR72" s="145">
        <v>44</v>
      </c>
      <c r="AS72" s="156">
        <v>43</v>
      </c>
      <c r="AT72" s="105">
        <v>333</v>
      </c>
      <c r="AU72" s="105">
        <v>161</v>
      </c>
      <c r="AY72" s="105">
        <v>11</v>
      </c>
      <c r="AZ72" s="105">
        <v>95</v>
      </c>
      <c r="BA72" s="105">
        <v>60</v>
      </c>
      <c r="BB72" s="105">
        <v>143</v>
      </c>
      <c r="BC72" s="105"/>
      <c r="BD72" s="105"/>
      <c r="BE72" s="105"/>
      <c r="BF72" s="105"/>
      <c r="BG72" s="105">
        <v>135</v>
      </c>
      <c r="BH72" s="105">
        <v>290</v>
      </c>
      <c r="BI72" s="105"/>
      <c r="BJ72" s="105">
        <v>172</v>
      </c>
      <c r="BK72" s="105"/>
      <c r="BL72" s="105"/>
      <c r="BM72" s="105"/>
      <c r="BN72" s="105">
        <v>184</v>
      </c>
      <c r="BO72" s="105"/>
      <c r="BP72" s="105"/>
      <c r="BQ72" s="105">
        <v>69</v>
      </c>
      <c r="BR72" s="105"/>
      <c r="BS72" s="105"/>
      <c r="BT72" s="105">
        <v>204</v>
      </c>
      <c r="BU72" s="105"/>
      <c r="BV72" s="105"/>
      <c r="BW72" s="105">
        <v>118</v>
      </c>
      <c r="BX72" s="105"/>
      <c r="BY72" s="105"/>
      <c r="BZ72" s="105">
        <v>20</v>
      </c>
      <c r="CA72" s="105"/>
      <c r="CB72" s="105">
        <v>329</v>
      </c>
      <c r="CC72" s="105"/>
      <c r="CD72" s="105"/>
      <c r="CE72" s="105"/>
      <c r="CF72" s="105"/>
      <c r="CG72" s="105"/>
      <c r="CH72" s="143"/>
    </row>
    <row r="73" spans="1:86" s="149" customFormat="1">
      <c r="A73" s="148"/>
      <c r="B73" s="148"/>
      <c r="C73" s="148" t="s">
        <v>15</v>
      </c>
      <c r="D73" s="149">
        <v>1.8</v>
      </c>
      <c r="E73" s="150">
        <f>COUNT(AP73:AQ73)</f>
        <v>2</v>
      </c>
      <c r="F73" s="150">
        <f>SUM(AP73:AQ73)</f>
        <v>5.0999999999999996</v>
      </c>
      <c r="G73" s="151">
        <f>AVERAGE(AP73:AQ73)</f>
        <v>2.5499999999999998</v>
      </c>
      <c r="H73" s="150">
        <f>MAX(AP73:AQ73)</f>
        <v>3.3</v>
      </c>
      <c r="I73" s="150">
        <f>MIN(AP73:AQ73)</f>
        <v>1.8</v>
      </c>
      <c r="J73" s="152">
        <f>D73-G73</f>
        <v>-0.74999999999999978</v>
      </c>
      <c r="K73" s="152">
        <f>STDEV(AP73:AQ73)</f>
        <v>1.0606601717798212</v>
      </c>
      <c r="AM73" s="150"/>
      <c r="AN73" s="148"/>
      <c r="AO73" s="148" t="s">
        <v>15</v>
      </c>
      <c r="AP73" s="149">
        <v>1.8</v>
      </c>
      <c r="AQ73" s="149">
        <v>3.3</v>
      </c>
      <c r="AR73" s="149">
        <v>1.5</v>
      </c>
      <c r="AS73" s="158">
        <v>1.3</v>
      </c>
      <c r="AT73" s="150">
        <v>0.4</v>
      </c>
      <c r="AU73" s="150">
        <v>1.1000000000000001</v>
      </c>
      <c r="AY73" s="157">
        <v>2.1</v>
      </c>
      <c r="AZ73" s="157">
        <v>1</v>
      </c>
      <c r="BA73" s="150">
        <v>0.5</v>
      </c>
      <c r="BB73" s="150">
        <v>1.82</v>
      </c>
      <c r="BC73" s="150"/>
      <c r="BD73" s="150"/>
      <c r="BE73" s="150"/>
      <c r="BF73" s="150"/>
      <c r="BG73" s="150">
        <v>1.41</v>
      </c>
      <c r="BH73" s="150">
        <v>1.01</v>
      </c>
      <c r="BI73" s="150"/>
      <c r="BJ73" s="150">
        <v>1.2</v>
      </c>
      <c r="BK73" s="150"/>
      <c r="BL73" s="150"/>
      <c r="BM73" s="150"/>
      <c r="BN73" s="150">
        <v>1.9</v>
      </c>
      <c r="BO73" s="150"/>
      <c r="BP73" s="150"/>
      <c r="BQ73" s="150">
        <v>1.5</v>
      </c>
      <c r="BR73" s="150"/>
      <c r="BS73" s="150"/>
      <c r="BT73" s="150">
        <v>0.4</v>
      </c>
      <c r="BU73" s="150"/>
      <c r="BV73" s="150"/>
      <c r="BW73" s="150">
        <v>0.9</v>
      </c>
      <c r="BX73" s="150"/>
      <c r="BY73" s="150"/>
      <c r="BZ73" s="150">
        <v>1.8</v>
      </c>
      <c r="CA73" s="150"/>
      <c r="CB73" s="150">
        <v>2.6</v>
      </c>
      <c r="CC73" s="150"/>
      <c r="CD73" s="150"/>
      <c r="CE73" s="150"/>
      <c r="CF73" s="150"/>
      <c r="CG73" s="150"/>
      <c r="CH73" s="153"/>
    </row>
    <row r="74" spans="1:86" s="113" customFormat="1">
      <c r="A74" s="111" t="s">
        <v>0</v>
      </c>
      <c r="B74" s="110" t="s">
        <v>1</v>
      </c>
      <c r="C74" s="110" t="s">
        <v>2</v>
      </c>
      <c r="E74" s="110" t="s">
        <v>3</v>
      </c>
      <c r="F74" s="110" t="s">
        <v>78</v>
      </c>
      <c r="G74" s="112" t="s">
        <v>4</v>
      </c>
      <c r="H74" s="110" t="s">
        <v>5</v>
      </c>
      <c r="I74" s="110" t="s">
        <v>6</v>
      </c>
      <c r="J74" s="120" t="s">
        <v>7</v>
      </c>
      <c r="K74" s="120" t="s">
        <v>8</v>
      </c>
      <c r="AM74" s="110" t="s">
        <v>10</v>
      </c>
      <c r="AN74" s="110" t="s">
        <v>11</v>
      </c>
      <c r="AO74" s="110" t="s">
        <v>12</v>
      </c>
      <c r="AQ74" s="113">
        <v>2006</v>
      </c>
      <c r="AR74" s="113">
        <v>2005</v>
      </c>
      <c r="AS74" s="110">
        <v>2004</v>
      </c>
      <c r="AT74" s="110">
        <v>2003</v>
      </c>
      <c r="AU74" s="110">
        <v>2002</v>
      </c>
      <c r="AY74" s="113">
        <v>1998</v>
      </c>
      <c r="AZ74" s="110">
        <v>1997</v>
      </c>
      <c r="BA74" s="110">
        <v>1996</v>
      </c>
      <c r="BB74" s="110">
        <v>1995</v>
      </c>
      <c r="BC74" s="110"/>
      <c r="BD74" s="110"/>
      <c r="BE74" s="110"/>
      <c r="BF74" s="110"/>
      <c r="BG74" s="110">
        <v>1993</v>
      </c>
      <c r="BH74" s="110">
        <v>1990</v>
      </c>
      <c r="BI74" s="110">
        <v>1990</v>
      </c>
      <c r="BJ74" s="110">
        <v>1989</v>
      </c>
      <c r="BK74" s="110">
        <v>1988</v>
      </c>
      <c r="BL74" s="110">
        <v>1988</v>
      </c>
      <c r="BM74" s="110">
        <v>1988</v>
      </c>
      <c r="BN74" s="110">
        <v>1987</v>
      </c>
      <c r="BO74" s="110">
        <v>1987</v>
      </c>
      <c r="BP74" s="110">
        <v>1987</v>
      </c>
      <c r="BQ74" s="110">
        <v>1986</v>
      </c>
      <c r="BR74" s="110">
        <v>1986</v>
      </c>
      <c r="BS74" s="110">
        <v>1986</v>
      </c>
      <c r="BT74" s="110">
        <v>1985</v>
      </c>
      <c r="BU74" s="110">
        <v>1985</v>
      </c>
      <c r="BV74" s="110">
        <v>1985</v>
      </c>
      <c r="BW74" s="110">
        <v>1984</v>
      </c>
      <c r="BX74" s="110">
        <v>1984</v>
      </c>
      <c r="BY74" s="110">
        <v>1984</v>
      </c>
      <c r="BZ74" s="110">
        <v>1983</v>
      </c>
      <c r="CA74" s="110">
        <v>1983</v>
      </c>
      <c r="CB74" s="110">
        <v>1983</v>
      </c>
      <c r="CC74" s="110">
        <v>1983</v>
      </c>
      <c r="CD74" s="110">
        <v>1982</v>
      </c>
      <c r="CE74" s="110">
        <v>1981</v>
      </c>
      <c r="CF74" s="110">
        <v>1981</v>
      </c>
      <c r="CG74" s="110">
        <v>1981</v>
      </c>
      <c r="CH74" s="110">
        <v>1980</v>
      </c>
    </row>
    <row r="75" spans="1:86">
      <c r="A75" s="104">
        <v>10</v>
      </c>
      <c r="B75" s="107">
        <v>35</v>
      </c>
      <c r="C75" s="107" t="s">
        <v>13</v>
      </c>
      <c r="D75" s="122"/>
      <c r="E75" s="103">
        <f t="shared" ref="E75:E88" si="28">COUNT(AP75:AQ75)</f>
        <v>1</v>
      </c>
      <c r="F75" s="103">
        <f t="shared" ref="F75:F88" si="29">SUM(AP75:AQ75)</f>
        <v>3</v>
      </c>
      <c r="G75" s="114">
        <f t="shared" ref="G75:G88" si="30">AVERAGE(AP75:AQ75)</f>
        <v>3</v>
      </c>
      <c r="H75" s="103">
        <f t="shared" ref="H75:H88" si="31">MAX(AP75:AQ75)</f>
        <v>3</v>
      </c>
      <c r="I75" s="103">
        <f t="shared" ref="I75:I88" si="32">MIN(AP75:AQ75)</f>
        <v>3</v>
      </c>
      <c r="J75" s="4">
        <f t="shared" ref="J75:J88" si="33">D75-G75</f>
        <v>-3</v>
      </c>
      <c r="K75" s="4" t="e">
        <f t="shared" ref="K75:K88" si="34">STDEV(AP75:AQ75)</f>
        <v>#DIV/0!</v>
      </c>
      <c r="AM75" s="104">
        <v>10</v>
      </c>
      <c r="AN75" s="107">
        <v>35</v>
      </c>
      <c r="AO75" s="107" t="s">
        <v>13</v>
      </c>
      <c r="AQ75" s="122">
        <v>3</v>
      </c>
      <c r="AR75" s="122">
        <v>3</v>
      </c>
      <c r="AS75" s="104">
        <v>12</v>
      </c>
      <c r="AT75" s="104">
        <v>24</v>
      </c>
      <c r="AU75" s="104">
        <v>3</v>
      </c>
      <c r="AY75">
        <v>19</v>
      </c>
      <c r="AZ75" s="104">
        <v>21</v>
      </c>
      <c r="BA75" s="104">
        <v>17</v>
      </c>
      <c r="BB75" s="104">
        <v>4</v>
      </c>
      <c r="BC75" s="104"/>
      <c r="BD75" s="104"/>
      <c r="BE75" s="104"/>
      <c r="BF75" s="104"/>
      <c r="BG75" s="104">
        <v>5</v>
      </c>
      <c r="BH75" s="104">
        <v>2</v>
      </c>
      <c r="BI75" s="104"/>
      <c r="BJ75" s="104">
        <v>16</v>
      </c>
      <c r="BK75" s="104"/>
      <c r="BL75" s="104"/>
      <c r="BM75" s="104"/>
      <c r="BN75" s="104">
        <v>5</v>
      </c>
      <c r="BO75" s="104"/>
      <c r="BP75" s="104"/>
      <c r="BQ75" s="104">
        <v>4</v>
      </c>
      <c r="BR75" s="104"/>
      <c r="BS75" s="104"/>
      <c r="BT75" s="104">
        <v>22</v>
      </c>
      <c r="BU75" s="104"/>
      <c r="BV75" s="104"/>
      <c r="BW75" s="104">
        <v>6</v>
      </c>
      <c r="BX75" s="104"/>
      <c r="BY75" s="104"/>
      <c r="BZ75" s="104">
        <v>4</v>
      </c>
      <c r="CA75" s="104"/>
      <c r="CB75" s="104">
        <v>22</v>
      </c>
      <c r="CC75" s="104"/>
      <c r="CD75" s="104">
        <v>14</v>
      </c>
      <c r="CE75" s="104">
        <v>5</v>
      </c>
      <c r="CF75" s="104"/>
      <c r="CG75" s="104">
        <v>30</v>
      </c>
      <c r="CH75" s="128"/>
    </row>
    <row r="76" spans="1:86">
      <c r="A76" s="103"/>
      <c r="B76" s="107"/>
      <c r="C76" s="106">
        <v>0</v>
      </c>
      <c r="D76" s="122"/>
      <c r="E76" s="103">
        <f t="shared" si="28"/>
        <v>1</v>
      </c>
      <c r="F76" s="103">
        <f t="shared" si="29"/>
        <v>27</v>
      </c>
      <c r="G76" s="114">
        <f t="shared" si="30"/>
        <v>27</v>
      </c>
      <c r="H76" s="103">
        <f t="shared" si="31"/>
        <v>27</v>
      </c>
      <c r="I76" s="103">
        <f t="shared" si="32"/>
        <v>27</v>
      </c>
      <c r="J76" s="4">
        <f t="shared" si="33"/>
        <v>-27</v>
      </c>
      <c r="K76" s="4" t="e">
        <f t="shared" si="34"/>
        <v>#DIV/0!</v>
      </c>
      <c r="AM76" s="103"/>
      <c r="AN76" s="107"/>
      <c r="AO76" s="106">
        <v>0</v>
      </c>
      <c r="AQ76" s="122">
        <v>27</v>
      </c>
      <c r="AR76" s="122">
        <v>26.6</v>
      </c>
      <c r="AS76" s="122">
        <v>27</v>
      </c>
      <c r="AT76" s="105">
        <v>24.9</v>
      </c>
      <c r="AU76" s="105">
        <v>26.3</v>
      </c>
      <c r="AY76">
        <v>27.4</v>
      </c>
      <c r="AZ76" s="144">
        <v>25.4</v>
      </c>
      <c r="BA76" s="104">
        <v>25.4</v>
      </c>
      <c r="BB76" s="105">
        <v>26.6</v>
      </c>
      <c r="BC76" s="105"/>
      <c r="BD76" s="105"/>
      <c r="BE76" s="105"/>
      <c r="BF76" s="105"/>
      <c r="BG76" s="105">
        <v>26.7</v>
      </c>
      <c r="BH76" s="105">
        <v>27</v>
      </c>
      <c r="BI76" s="105"/>
      <c r="BJ76" s="105">
        <v>25.5</v>
      </c>
      <c r="BK76" s="105"/>
      <c r="BL76" s="105"/>
      <c r="BM76" s="105"/>
      <c r="BN76" s="105">
        <v>24.2</v>
      </c>
      <c r="BO76" s="105"/>
      <c r="BP76" s="105"/>
      <c r="BQ76" s="105">
        <v>26.8</v>
      </c>
      <c r="BR76" s="105"/>
      <c r="BS76" s="105"/>
      <c r="BT76" s="105">
        <v>25</v>
      </c>
      <c r="BU76" s="105"/>
      <c r="BV76" s="105"/>
      <c r="BW76" s="105">
        <v>24.3</v>
      </c>
      <c r="BX76" s="105"/>
      <c r="BY76" s="105"/>
      <c r="BZ76" s="105">
        <v>26.6</v>
      </c>
      <c r="CA76" s="105"/>
      <c r="CB76" s="105">
        <v>23.4</v>
      </c>
      <c r="CC76" s="105"/>
      <c r="CD76" s="105">
        <v>25.1</v>
      </c>
      <c r="CE76" s="105">
        <v>21</v>
      </c>
      <c r="CF76" s="105"/>
      <c r="CG76" s="105">
        <v>23.2</v>
      </c>
      <c r="CH76" s="143"/>
    </row>
    <row r="77" spans="1:86">
      <c r="A77" s="103"/>
      <c r="B77" s="107"/>
      <c r="C77" s="107">
        <v>10</v>
      </c>
      <c r="D77" s="122"/>
      <c r="E77" s="103">
        <f t="shared" si="28"/>
        <v>1</v>
      </c>
      <c r="F77" s="103">
        <f t="shared" si="29"/>
        <v>27.13</v>
      </c>
      <c r="G77" s="114">
        <f t="shared" si="30"/>
        <v>27.13</v>
      </c>
      <c r="H77" s="103">
        <f t="shared" si="31"/>
        <v>27.13</v>
      </c>
      <c r="I77" s="103">
        <f t="shared" si="32"/>
        <v>27.13</v>
      </c>
      <c r="J77" s="4">
        <f t="shared" si="33"/>
        <v>-27.13</v>
      </c>
      <c r="K77" s="4" t="e">
        <f t="shared" si="34"/>
        <v>#DIV/0!</v>
      </c>
      <c r="AM77" s="103"/>
      <c r="AN77" s="107"/>
      <c r="AO77" s="107">
        <v>10</v>
      </c>
      <c r="AQ77" s="122">
        <v>27.13</v>
      </c>
      <c r="AR77">
        <v>26.63</v>
      </c>
      <c r="AS77" s="122">
        <v>27</v>
      </c>
      <c r="AU77" s="122">
        <v>26.32</v>
      </c>
      <c r="AY77">
        <v>27.2</v>
      </c>
      <c r="AZ77" s="5"/>
      <c r="BA77" s="104">
        <v>25.3</v>
      </c>
      <c r="BN77" s="103">
        <v>24.53</v>
      </c>
      <c r="BQ77" s="103">
        <v>26.59</v>
      </c>
      <c r="BT77" s="103">
        <v>24.43</v>
      </c>
      <c r="BW77" s="103">
        <v>24.74</v>
      </c>
      <c r="BZ77" s="103">
        <v>27.48</v>
      </c>
      <c r="CB77" s="103">
        <v>23.83</v>
      </c>
      <c r="CD77" s="103">
        <v>25.5</v>
      </c>
      <c r="CG77" s="103">
        <v>23.5</v>
      </c>
      <c r="CH77" s="128"/>
    </row>
    <row r="78" spans="1:86">
      <c r="A78" s="103"/>
      <c r="B78" s="107"/>
      <c r="C78" s="107">
        <v>20</v>
      </c>
      <c r="D78" s="122"/>
      <c r="E78" s="103">
        <f t="shared" si="28"/>
        <v>1</v>
      </c>
      <c r="F78" s="103">
        <f t="shared" si="29"/>
        <v>27.18</v>
      </c>
      <c r="G78" s="114">
        <f t="shared" si="30"/>
        <v>27.18</v>
      </c>
      <c r="H78" s="103">
        <f t="shared" si="31"/>
        <v>27.18</v>
      </c>
      <c r="I78" s="103">
        <f t="shared" si="32"/>
        <v>27.18</v>
      </c>
      <c r="J78" s="4">
        <f t="shared" si="33"/>
        <v>-27.18</v>
      </c>
      <c r="K78" s="4" t="e">
        <f t="shared" si="34"/>
        <v>#DIV/0!</v>
      </c>
      <c r="AM78" s="103"/>
      <c r="AN78" s="107"/>
      <c r="AO78" s="107">
        <v>20</v>
      </c>
      <c r="AQ78" s="122">
        <v>27.18</v>
      </c>
      <c r="AR78">
        <v>26.63</v>
      </c>
      <c r="AS78" s="122">
        <v>26.99</v>
      </c>
      <c r="AU78" s="122">
        <v>26.33</v>
      </c>
      <c r="AY78" s="5">
        <v>27.1</v>
      </c>
      <c r="BA78" s="104">
        <v>25.3</v>
      </c>
      <c r="BN78" s="103">
        <v>24.41</v>
      </c>
      <c r="BQ78" s="103">
        <v>26.59</v>
      </c>
      <c r="BT78" s="103">
        <v>23.86</v>
      </c>
      <c r="BW78" s="103">
        <v>24.72</v>
      </c>
      <c r="BZ78" s="103">
        <v>25.22</v>
      </c>
      <c r="CB78" s="103">
        <v>23.39</v>
      </c>
      <c r="CD78" s="103">
        <v>25.51</v>
      </c>
      <c r="CE78" s="103">
        <v>19.89</v>
      </c>
      <c r="CG78" s="103">
        <v>23.5</v>
      </c>
      <c r="CH78" s="128"/>
    </row>
    <row r="79" spans="1:86">
      <c r="A79" s="103"/>
      <c r="B79" s="107"/>
      <c r="C79" s="107">
        <v>30</v>
      </c>
      <c r="D79" s="122"/>
      <c r="E79" s="103">
        <f t="shared" si="28"/>
        <v>1</v>
      </c>
      <c r="F79" s="103">
        <f t="shared" si="29"/>
        <v>27.16</v>
      </c>
      <c r="G79" s="114">
        <f t="shared" si="30"/>
        <v>27.16</v>
      </c>
      <c r="H79" s="103">
        <f t="shared" si="31"/>
        <v>27.16</v>
      </c>
      <c r="I79" s="103">
        <f t="shared" si="32"/>
        <v>27.16</v>
      </c>
      <c r="J79" s="4">
        <f t="shared" si="33"/>
        <v>-27.16</v>
      </c>
      <c r="K79" s="4" t="e">
        <f t="shared" si="34"/>
        <v>#DIV/0!</v>
      </c>
      <c r="AM79" s="103"/>
      <c r="AN79" s="107"/>
      <c r="AO79" s="107">
        <v>30</v>
      </c>
      <c r="AQ79" s="122">
        <v>27.16</v>
      </c>
      <c r="AR79">
        <v>26.63</v>
      </c>
      <c r="AS79" s="122">
        <v>26.93</v>
      </c>
      <c r="AU79" s="122">
        <v>26.33</v>
      </c>
      <c r="AY79" s="5">
        <v>27.1</v>
      </c>
      <c r="BA79" s="104">
        <v>25.3</v>
      </c>
      <c r="BN79" s="103">
        <v>24.04</v>
      </c>
      <c r="BQ79" s="103">
        <v>26.54</v>
      </c>
      <c r="BT79" s="103">
        <v>23.74</v>
      </c>
      <c r="BW79" s="103">
        <v>24.32</v>
      </c>
      <c r="BZ79" s="103">
        <v>23.11</v>
      </c>
      <c r="CB79" s="103">
        <v>21.12</v>
      </c>
      <c r="CD79" s="103">
        <v>25.51</v>
      </c>
      <c r="CE79" s="103">
        <v>19.32</v>
      </c>
      <c r="CG79" s="103">
        <v>23.5</v>
      </c>
      <c r="CH79" s="128"/>
    </row>
    <row r="80" spans="1:86">
      <c r="A80" s="103"/>
      <c r="B80" s="107"/>
      <c r="C80" s="107">
        <v>50</v>
      </c>
      <c r="D80" s="122"/>
      <c r="E80" s="103">
        <f t="shared" si="28"/>
        <v>1</v>
      </c>
      <c r="F80" s="103">
        <f t="shared" si="29"/>
        <v>24.89</v>
      </c>
      <c r="G80" s="114">
        <f t="shared" si="30"/>
        <v>24.89</v>
      </c>
      <c r="H80" s="103">
        <f t="shared" si="31"/>
        <v>24.89</v>
      </c>
      <c r="I80" s="103">
        <f t="shared" si="32"/>
        <v>24.89</v>
      </c>
      <c r="J80" s="4">
        <f t="shared" si="33"/>
        <v>-24.89</v>
      </c>
      <c r="K80" s="4" t="e">
        <f t="shared" si="34"/>
        <v>#DIV/0!</v>
      </c>
      <c r="AM80" s="103"/>
      <c r="AN80" s="107"/>
      <c r="AO80" s="107">
        <v>50</v>
      </c>
      <c r="AQ80" s="122">
        <v>24.89</v>
      </c>
      <c r="AR80">
        <v>26.63</v>
      </c>
      <c r="AS80" s="122">
        <v>26.84</v>
      </c>
      <c r="AU80" s="122">
        <v>26.33</v>
      </c>
      <c r="AY80" s="5">
        <v>26.99</v>
      </c>
      <c r="BA80" s="104">
        <v>25.32</v>
      </c>
      <c r="BN80" s="103">
        <v>23.03</v>
      </c>
      <c r="BQ80" s="103">
        <v>26.52</v>
      </c>
      <c r="BT80" s="103">
        <v>23.32</v>
      </c>
      <c r="BW80" s="103">
        <v>22.56</v>
      </c>
      <c r="BZ80" s="103">
        <v>21.39</v>
      </c>
      <c r="CB80" s="103">
        <v>19.350000000000001</v>
      </c>
      <c r="CD80" s="103">
        <v>25.21</v>
      </c>
      <c r="CE80" s="103">
        <v>17.71</v>
      </c>
      <c r="CG80" s="103">
        <v>23.5</v>
      </c>
      <c r="CH80" s="128"/>
    </row>
    <row r="81" spans="1:95">
      <c r="A81" s="103"/>
      <c r="B81" s="107"/>
      <c r="C81" s="107">
        <v>75</v>
      </c>
      <c r="D81" s="122"/>
      <c r="E81" s="103">
        <f t="shared" si="28"/>
        <v>1</v>
      </c>
      <c r="F81" s="103">
        <f t="shared" si="29"/>
        <v>2246</v>
      </c>
      <c r="G81" s="114">
        <f t="shared" si="30"/>
        <v>2246</v>
      </c>
      <c r="H81" s="103">
        <f t="shared" si="31"/>
        <v>2246</v>
      </c>
      <c r="I81" s="103">
        <f t="shared" si="32"/>
        <v>2246</v>
      </c>
      <c r="J81" s="4">
        <f t="shared" si="33"/>
        <v>-2246</v>
      </c>
      <c r="K81" s="4" t="e">
        <f t="shared" si="34"/>
        <v>#DIV/0!</v>
      </c>
      <c r="AM81" s="103"/>
      <c r="AN81" s="107"/>
      <c r="AO81" s="107">
        <v>75</v>
      </c>
      <c r="AQ81" s="122">
        <v>2246</v>
      </c>
      <c r="AR81">
        <v>26.61</v>
      </c>
      <c r="AS81" s="122">
        <v>26.5</v>
      </c>
      <c r="AU81" s="122">
        <v>26.1</v>
      </c>
      <c r="AY81" s="5">
        <v>26.38</v>
      </c>
      <c r="BA81" s="104">
        <v>25.25</v>
      </c>
      <c r="BN81" s="103">
        <v>21.78</v>
      </c>
      <c r="BQ81" s="103">
        <v>24.62</v>
      </c>
      <c r="BT81" s="103">
        <v>22.91</v>
      </c>
      <c r="BW81" s="103">
        <v>21.37</v>
      </c>
      <c r="BZ81" s="103">
        <v>19.66</v>
      </c>
      <c r="CB81" s="103">
        <v>19.05</v>
      </c>
      <c r="CD81" s="103">
        <v>23.67</v>
      </c>
      <c r="CE81" s="103">
        <v>16.010000000000002</v>
      </c>
      <c r="CG81" s="103">
        <v>22.79</v>
      </c>
      <c r="CH81" s="128"/>
    </row>
    <row r="82" spans="1:95">
      <c r="A82" s="103"/>
      <c r="B82" s="107"/>
      <c r="C82" s="107">
        <v>100</v>
      </c>
      <c r="D82" s="122"/>
      <c r="E82" s="103">
        <f t="shared" si="28"/>
        <v>1</v>
      </c>
      <c r="F82" s="103">
        <f t="shared" si="29"/>
        <v>20.48</v>
      </c>
      <c r="G82" s="114">
        <f t="shared" si="30"/>
        <v>20.48</v>
      </c>
      <c r="H82" s="103">
        <f t="shared" si="31"/>
        <v>20.48</v>
      </c>
      <c r="I82" s="103">
        <f t="shared" si="32"/>
        <v>20.48</v>
      </c>
      <c r="J82" s="4">
        <f t="shared" si="33"/>
        <v>-20.48</v>
      </c>
      <c r="K82" s="4" t="e">
        <f t="shared" si="34"/>
        <v>#DIV/0!</v>
      </c>
      <c r="AM82" s="103"/>
      <c r="AN82" s="107"/>
      <c r="AO82" s="107">
        <v>100</v>
      </c>
      <c r="AQ82" s="122">
        <v>20.48</v>
      </c>
      <c r="AR82">
        <v>26.48</v>
      </c>
      <c r="AS82" s="122">
        <v>24</v>
      </c>
      <c r="AU82" s="122">
        <v>25.73</v>
      </c>
      <c r="AY82" s="5">
        <v>22.8</v>
      </c>
      <c r="BA82" s="104">
        <v>24.99</v>
      </c>
      <c r="BN82" s="103">
        <v>17.489999999999998</v>
      </c>
      <c r="BQ82" s="103">
        <v>22.03</v>
      </c>
      <c r="BT82" s="103">
        <v>20.8</v>
      </c>
      <c r="BW82" s="103">
        <v>20.27</v>
      </c>
      <c r="BZ82" s="103">
        <v>18.91</v>
      </c>
      <c r="CB82" s="103">
        <v>18.14</v>
      </c>
      <c r="CD82" s="103">
        <v>21.36</v>
      </c>
      <c r="CE82" s="103">
        <v>14.18</v>
      </c>
      <c r="CG82" s="103">
        <v>20.45</v>
      </c>
      <c r="CH82" s="128"/>
    </row>
    <row r="83" spans="1:95">
      <c r="A83" s="103"/>
      <c r="B83" s="107"/>
      <c r="C83" s="107">
        <v>150</v>
      </c>
      <c r="D83" s="122"/>
      <c r="E83" s="103">
        <f t="shared" si="28"/>
        <v>1</v>
      </c>
      <c r="F83" s="103">
        <f t="shared" si="29"/>
        <v>18.03</v>
      </c>
      <c r="G83" s="114">
        <f t="shared" si="30"/>
        <v>18.03</v>
      </c>
      <c r="H83" s="103">
        <f t="shared" si="31"/>
        <v>18.03</v>
      </c>
      <c r="I83" s="103">
        <f t="shared" si="32"/>
        <v>18.03</v>
      </c>
      <c r="J83" s="4">
        <f t="shared" si="33"/>
        <v>-18.03</v>
      </c>
      <c r="K83" s="4" t="e">
        <f t="shared" si="34"/>
        <v>#DIV/0!</v>
      </c>
      <c r="AM83" s="103"/>
      <c r="AN83" s="107"/>
      <c r="AO83" s="107">
        <v>150</v>
      </c>
      <c r="AQ83" s="122">
        <v>18.03</v>
      </c>
      <c r="AR83">
        <v>20.51</v>
      </c>
      <c r="AS83" s="122">
        <v>20.6</v>
      </c>
      <c r="AU83" s="122">
        <v>19.97</v>
      </c>
      <c r="AY83" s="5">
        <v>20.079999999999998</v>
      </c>
      <c r="BA83" s="104">
        <v>22.32</v>
      </c>
      <c r="BN83" s="103">
        <v>16.11</v>
      </c>
      <c r="BQ83" s="103">
        <v>19.489999999999998</v>
      </c>
      <c r="BT83" s="103">
        <v>19.3</v>
      </c>
      <c r="BW83" s="103">
        <v>18.149999999999999</v>
      </c>
      <c r="BZ83" s="103">
        <v>18.579999999999998</v>
      </c>
      <c r="CB83" s="103">
        <v>15.5</v>
      </c>
      <c r="CD83" s="103">
        <v>18.809999999999999</v>
      </c>
      <c r="CE83" s="103">
        <v>13.64</v>
      </c>
      <c r="CG83" s="103">
        <v>18.73</v>
      </c>
      <c r="CH83" s="128"/>
    </row>
    <row r="84" spans="1:95">
      <c r="A84" s="103"/>
      <c r="B84" s="107"/>
      <c r="C84" s="107">
        <v>200</v>
      </c>
      <c r="D84" s="122"/>
      <c r="E84" s="103">
        <f t="shared" si="28"/>
        <v>1</v>
      </c>
      <c r="F84" s="103">
        <f t="shared" si="29"/>
        <v>16.7</v>
      </c>
      <c r="G84" s="114">
        <f t="shared" si="30"/>
        <v>16.7</v>
      </c>
      <c r="H84" s="103">
        <f t="shared" si="31"/>
        <v>16.7</v>
      </c>
      <c r="I84" s="103">
        <f t="shared" si="32"/>
        <v>16.7</v>
      </c>
      <c r="J84" s="4">
        <f t="shared" si="33"/>
        <v>-16.7</v>
      </c>
      <c r="K84" s="4" t="e">
        <f t="shared" si="34"/>
        <v>#DIV/0!</v>
      </c>
      <c r="AM84" s="103"/>
      <c r="AN84" s="107"/>
      <c r="AO84" s="107">
        <v>200</v>
      </c>
      <c r="AQ84" s="122">
        <v>16.7</v>
      </c>
      <c r="AR84">
        <v>18.11</v>
      </c>
      <c r="AS84" s="122">
        <v>19.2</v>
      </c>
      <c r="AU84" s="122">
        <v>18.29</v>
      </c>
      <c r="AY84" s="5">
        <v>17.66</v>
      </c>
      <c r="BA84" s="104">
        <v>19.27</v>
      </c>
      <c r="BN84" s="103">
        <v>13.74</v>
      </c>
      <c r="BQ84" s="103">
        <v>16.86</v>
      </c>
      <c r="BW84" s="103">
        <v>17.23</v>
      </c>
      <c r="BZ84" s="103">
        <v>17.829999999999998</v>
      </c>
      <c r="CB84" s="103">
        <v>12.67</v>
      </c>
      <c r="CD84" s="103">
        <v>18.43</v>
      </c>
      <c r="CE84" s="103">
        <v>12.49</v>
      </c>
      <c r="CG84" s="103">
        <v>17.79</v>
      </c>
      <c r="CH84" s="128"/>
    </row>
    <row r="85" spans="1:95">
      <c r="A85" s="103"/>
      <c r="B85" s="107"/>
      <c r="C85" s="107">
        <v>300</v>
      </c>
      <c r="D85" s="122"/>
      <c r="E85" s="103">
        <f t="shared" si="28"/>
        <v>1</v>
      </c>
      <c r="F85" s="103">
        <f t="shared" si="29"/>
        <v>12.76</v>
      </c>
      <c r="G85" s="114">
        <f t="shared" si="30"/>
        <v>12.76</v>
      </c>
      <c r="H85" s="103">
        <f t="shared" si="31"/>
        <v>12.76</v>
      </c>
      <c r="I85" s="103">
        <f t="shared" si="32"/>
        <v>12.76</v>
      </c>
      <c r="J85" s="4">
        <f t="shared" si="33"/>
        <v>-12.76</v>
      </c>
      <c r="K85" s="4" t="e">
        <f t="shared" si="34"/>
        <v>#DIV/0!</v>
      </c>
      <c r="AM85" s="103"/>
      <c r="AN85" s="107"/>
      <c r="AO85" s="107">
        <v>300</v>
      </c>
      <c r="AQ85" s="122">
        <v>12.76</v>
      </c>
      <c r="AR85">
        <v>12.51</v>
      </c>
      <c r="AS85" s="122">
        <v>17.399999999999999</v>
      </c>
      <c r="AU85" s="122">
        <v>16.7</v>
      </c>
      <c r="AY85" s="5">
        <v>14.12</v>
      </c>
      <c r="BA85" s="104">
        <v>17</v>
      </c>
      <c r="CH85" s="128"/>
    </row>
    <row r="86" spans="1:95">
      <c r="A86" s="103"/>
      <c r="B86" s="107"/>
      <c r="C86" s="107">
        <v>400</v>
      </c>
      <c r="D86" s="122"/>
      <c r="E86" s="103">
        <f t="shared" si="28"/>
        <v>1</v>
      </c>
      <c r="F86" s="103">
        <f t="shared" si="29"/>
        <v>8.06</v>
      </c>
      <c r="G86" s="114">
        <f t="shared" si="30"/>
        <v>8.06</v>
      </c>
      <c r="H86" s="103">
        <f t="shared" si="31"/>
        <v>8.06</v>
      </c>
      <c r="I86" s="103">
        <f t="shared" si="32"/>
        <v>8.06</v>
      </c>
      <c r="J86" s="4">
        <f t="shared" si="33"/>
        <v>-8.06</v>
      </c>
      <c r="K86" s="4" t="e">
        <f t="shared" si="34"/>
        <v>#DIV/0!</v>
      </c>
      <c r="AM86" s="103"/>
      <c r="AN86" s="107"/>
      <c r="AO86" s="107">
        <v>400</v>
      </c>
      <c r="AQ86" s="122">
        <v>8.06</v>
      </c>
      <c r="AR86">
        <v>10.11</v>
      </c>
      <c r="AS86" s="122">
        <v>14.14</v>
      </c>
      <c r="AU86" s="122">
        <v>14.93</v>
      </c>
      <c r="AY86" s="5">
        <v>12.39</v>
      </c>
      <c r="BA86" s="104"/>
      <c r="CH86" s="128"/>
    </row>
    <row r="87" spans="1:95">
      <c r="A87" s="103"/>
      <c r="B87" s="107"/>
      <c r="C87" s="107">
        <v>500</v>
      </c>
      <c r="E87" s="103">
        <f t="shared" si="28"/>
        <v>0</v>
      </c>
      <c r="F87" s="103">
        <f t="shared" si="29"/>
        <v>0</v>
      </c>
      <c r="G87" s="114" t="e">
        <f t="shared" si="30"/>
        <v>#DIV/0!</v>
      </c>
      <c r="H87" s="103">
        <f t="shared" si="31"/>
        <v>0</v>
      </c>
      <c r="I87" s="103">
        <f t="shared" si="32"/>
        <v>0</v>
      </c>
      <c r="J87" s="4" t="e">
        <f t="shared" si="33"/>
        <v>#DIV/0!</v>
      </c>
      <c r="K87" s="4" t="e">
        <f t="shared" si="34"/>
        <v>#DIV/0!</v>
      </c>
      <c r="AM87" s="103"/>
      <c r="AN87" s="107"/>
      <c r="AO87" s="107">
        <v>500</v>
      </c>
      <c r="AY87" s="5"/>
      <c r="BA87" s="104"/>
      <c r="CH87" s="128"/>
    </row>
    <row r="88" spans="1:95">
      <c r="A88" s="103"/>
      <c r="B88" s="107"/>
      <c r="C88" s="107">
        <v>600</v>
      </c>
      <c r="E88" s="103">
        <f t="shared" si="28"/>
        <v>0</v>
      </c>
      <c r="F88" s="103">
        <f t="shared" si="29"/>
        <v>0</v>
      </c>
      <c r="G88" s="114" t="e">
        <f t="shared" si="30"/>
        <v>#DIV/0!</v>
      </c>
      <c r="H88" s="103">
        <f t="shared" si="31"/>
        <v>0</v>
      </c>
      <c r="I88" s="103">
        <f t="shared" si="32"/>
        <v>0</v>
      </c>
      <c r="J88" s="4" t="e">
        <f t="shared" si="33"/>
        <v>#DIV/0!</v>
      </c>
      <c r="K88" s="4" t="e">
        <f t="shared" si="34"/>
        <v>#DIV/0!</v>
      </c>
      <c r="AM88" s="103"/>
      <c r="AN88" s="107"/>
      <c r="AO88" s="107">
        <v>600</v>
      </c>
      <c r="AT88" s="103"/>
      <c r="AU88" s="103"/>
      <c r="AY88" s="4"/>
      <c r="AZ88" s="103"/>
      <c r="BA88" s="104"/>
      <c r="BB88" s="103"/>
      <c r="BC88" s="103"/>
      <c r="BD88" s="103"/>
      <c r="BE88" s="103"/>
      <c r="BF88" s="103"/>
      <c r="BG88" s="103"/>
      <c r="BH88" s="103"/>
      <c r="BI88" s="103"/>
      <c r="BJ88" s="103"/>
      <c r="BK88" s="103"/>
      <c r="BL88" s="103"/>
      <c r="BM88" s="103"/>
      <c r="BN88" s="103"/>
      <c r="BO88" s="103"/>
      <c r="BP88" s="103"/>
      <c r="BQ88" s="103"/>
      <c r="BR88" s="103"/>
      <c r="BS88" s="103"/>
      <c r="BT88" s="103"/>
      <c r="BU88" s="103"/>
      <c r="BV88" s="103"/>
      <c r="BW88" s="103"/>
      <c r="BX88" s="103"/>
      <c r="BY88" s="103"/>
      <c r="BZ88" s="103"/>
      <c r="CA88" s="103"/>
      <c r="CB88" s="103"/>
      <c r="CC88" s="103"/>
      <c r="CD88" s="103"/>
      <c r="CE88" s="103"/>
      <c r="CF88" s="103"/>
      <c r="CG88" s="103"/>
      <c r="CH88" s="128"/>
    </row>
    <row r="89" spans="1:95">
      <c r="A89" s="103"/>
      <c r="B89" s="104"/>
      <c r="C89" s="104"/>
      <c r="E89" s="103"/>
      <c r="F89" s="103"/>
      <c r="G89" s="114"/>
      <c r="H89" s="103"/>
      <c r="I89" s="103"/>
      <c r="J89" s="4"/>
      <c r="K89" s="4"/>
      <c r="AM89" s="103"/>
      <c r="AN89" s="104"/>
      <c r="AO89" s="104"/>
      <c r="AT89" s="103"/>
      <c r="AU89" s="103"/>
      <c r="AY89" s="4"/>
      <c r="AZ89" s="103"/>
      <c r="BA89" s="104"/>
      <c r="BB89" s="103"/>
      <c r="BC89" s="103"/>
      <c r="BD89" s="103"/>
      <c r="BE89" s="103"/>
      <c r="BF89" s="103"/>
      <c r="BG89" s="103"/>
      <c r="BH89" s="103"/>
      <c r="BI89" s="103"/>
      <c r="BJ89" s="103"/>
      <c r="BK89" s="103"/>
      <c r="BL89" s="103"/>
      <c r="BM89" s="103"/>
      <c r="BN89" s="103"/>
      <c r="BO89" s="103"/>
      <c r="BP89" s="103"/>
      <c r="BQ89" s="103"/>
      <c r="BR89" s="103"/>
      <c r="BS89" s="103"/>
      <c r="BT89" s="103"/>
      <c r="BU89" s="103"/>
      <c r="BV89" s="103"/>
      <c r="BW89" s="103"/>
      <c r="BX89" s="103"/>
      <c r="BY89" s="103"/>
      <c r="BZ89" s="103"/>
      <c r="CA89" s="103"/>
      <c r="CB89" s="103"/>
      <c r="CC89" s="103"/>
      <c r="CD89" s="103"/>
      <c r="CE89" s="103"/>
      <c r="CF89" s="103"/>
      <c r="CG89" s="103"/>
      <c r="CH89" s="104"/>
    </row>
    <row r="90" spans="1:95">
      <c r="A90" s="105"/>
      <c r="B90" s="106"/>
      <c r="C90" s="106" t="s">
        <v>14</v>
      </c>
      <c r="D90" s="122"/>
      <c r="E90" s="103">
        <f>COUNT(AP90:AQ90)</f>
        <v>1</v>
      </c>
      <c r="F90" s="103">
        <f>SUM(AP90:AQ90)</f>
        <v>68</v>
      </c>
      <c r="G90" s="114">
        <f>AVERAGE(AP90:AQ90)</f>
        <v>68</v>
      </c>
      <c r="H90" s="103">
        <f>MAX(AP90:AQ90)</f>
        <v>68</v>
      </c>
      <c r="I90" s="103">
        <f>MIN(AP90:AQ90)</f>
        <v>68</v>
      </c>
      <c r="J90" s="4">
        <f>D90-G90</f>
        <v>-68</v>
      </c>
      <c r="K90" s="4" t="e">
        <f>STDEV(AP90:AQ90)</f>
        <v>#DIV/0!</v>
      </c>
      <c r="AM90" s="105"/>
      <c r="AN90" s="106"/>
      <c r="AO90" s="106" t="s">
        <v>14</v>
      </c>
      <c r="AQ90" s="122">
        <v>68</v>
      </c>
      <c r="AR90">
        <v>45</v>
      </c>
      <c r="AS90">
        <v>44</v>
      </c>
      <c r="AT90" s="105"/>
      <c r="AU90" s="105">
        <v>187</v>
      </c>
      <c r="AY90">
        <v>43</v>
      </c>
      <c r="AZ90" s="105"/>
      <c r="BA90" s="104">
        <v>350</v>
      </c>
      <c r="BB90" s="105"/>
      <c r="BC90" s="105"/>
      <c r="BD90" s="105"/>
      <c r="BE90" s="105"/>
      <c r="BF90" s="105"/>
      <c r="BG90" s="105"/>
      <c r="BH90" s="105"/>
      <c r="BI90" s="105"/>
      <c r="BJ90" s="105"/>
      <c r="BK90" s="105"/>
      <c r="BL90" s="105"/>
      <c r="BM90" s="105"/>
      <c r="BN90" s="105">
        <v>196</v>
      </c>
      <c r="BO90" s="105"/>
      <c r="BP90" s="105"/>
      <c r="BQ90" s="105">
        <v>84</v>
      </c>
      <c r="BR90" s="105"/>
      <c r="BS90" s="105"/>
      <c r="BT90" s="105">
        <v>258</v>
      </c>
      <c r="BU90" s="105"/>
      <c r="BV90" s="105"/>
      <c r="BW90" s="105">
        <v>97</v>
      </c>
      <c r="BX90" s="105"/>
      <c r="BY90" s="105"/>
      <c r="BZ90" s="105">
        <v>0</v>
      </c>
      <c r="CA90" s="105"/>
      <c r="CB90" s="105">
        <v>315</v>
      </c>
      <c r="CC90" s="105"/>
      <c r="CD90" s="105">
        <v>247</v>
      </c>
      <c r="CE90" s="105"/>
      <c r="CF90" s="105"/>
      <c r="CG90" s="105"/>
      <c r="CH90" s="143"/>
    </row>
    <row r="91" spans="1:95">
      <c r="A91" s="103"/>
      <c r="B91" s="107"/>
      <c r="C91" s="107" t="s">
        <v>15</v>
      </c>
      <c r="D91" s="122"/>
      <c r="E91" s="103">
        <f>COUNT(AP91:AQ91)</f>
        <v>1</v>
      </c>
      <c r="F91" s="103">
        <f>SUM(AP91:AQ91)</f>
        <v>3.3</v>
      </c>
      <c r="G91" s="114">
        <f>AVERAGE(AP91:AQ91)</f>
        <v>3.3</v>
      </c>
      <c r="H91" s="103">
        <f>MAX(AP91:AQ91)</f>
        <v>3.3</v>
      </c>
      <c r="I91" s="103">
        <f>MIN(AP91:AQ91)</f>
        <v>3.3</v>
      </c>
      <c r="J91" s="4">
        <f>D91-G91</f>
        <v>-3.3</v>
      </c>
      <c r="K91" s="4" t="e">
        <f>STDEV(AP91:AQ91)</f>
        <v>#DIV/0!</v>
      </c>
      <c r="AM91" s="103"/>
      <c r="AN91" s="107"/>
      <c r="AO91" s="107" t="s">
        <v>15</v>
      </c>
      <c r="AQ91" s="122">
        <v>3.3</v>
      </c>
      <c r="AR91">
        <v>1.4</v>
      </c>
      <c r="AS91" s="122">
        <v>1.1000000000000001</v>
      </c>
      <c r="AT91" s="103"/>
      <c r="AU91" s="103">
        <v>0.8</v>
      </c>
      <c r="AY91">
        <v>1.3</v>
      </c>
      <c r="AZ91" s="155"/>
      <c r="BA91" s="104">
        <v>1.3</v>
      </c>
      <c r="BB91" s="103"/>
      <c r="BC91" s="103"/>
      <c r="BD91" s="103"/>
      <c r="BE91" s="103"/>
      <c r="BF91" s="103"/>
      <c r="BG91" s="103"/>
      <c r="BH91" s="103"/>
      <c r="BI91" s="103"/>
      <c r="BJ91" s="103"/>
      <c r="BK91" s="103"/>
      <c r="BL91" s="103"/>
      <c r="BM91" s="103"/>
      <c r="BN91" s="103">
        <v>1.5</v>
      </c>
      <c r="BO91" s="103"/>
      <c r="BP91" s="103"/>
      <c r="BQ91" s="103">
        <v>1.2</v>
      </c>
      <c r="BR91" s="103"/>
      <c r="BS91" s="103"/>
      <c r="BT91" s="103">
        <v>2.9</v>
      </c>
      <c r="BU91" s="103"/>
      <c r="BV91" s="103"/>
      <c r="BW91" s="103">
        <v>0.5</v>
      </c>
      <c r="BX91" s="103"/>
      <c r="BY91" s="103"/>
      <c r="BZ91" s="103">
        <v>2.6</v>
      </c>
      <c r="CA91" s="103"/>
      <c r="CB91" s="103">
        <v>0.9</v>
      </c>
      <c r="CC91" s="103"/>
      <c r="CD91" s="103">
        <v>2.4</v>
      </c>
      <c r="CE91" s="103"/>
      <c r="CF91" s="103"/>
      <c r="CG91" s="103"/>
      <c r="CH91" s="128"/>
    </row>
    <row r="92" spans="1:95" s="113" customFormat="1">
      <c r="A92" s="111" t="s">
        <v>80</v>
      </c>
      <c r="B92" s="110" t="s">
        <v>1</v>
      </c>
      <c r="C92" s="110" t="s">
        <v>2</v>
      </c>
      <c r="E92" s="110" t="s">
        <v>3</v>
      </c>
      <c r="F92" s="110" t="s">
        <v>78</v>
      </c>
      <c r="G92" s="112" t="s">
        <v>4</v>
      </c>
      <c r="H92" s="110" t="s">
        <v>5</v>
      </c>
      <c r="I92" s="110" t="s">
        <v>6</v>
      </c>
      <c r="J92" s="120" t="s">
        <v>7</v>
      </c>
      <c r="K92" s="120" t="s">
        <v>8</v>
      </c>
      <c r="M92" s="121" t="s">
        <v>81</v>
      </c>
      <c r="N92" s="121">
        <v>36</v>
      </c>
      <c r="O92" s="121">
        <v>37</v>
      </c>
      <c r="P92" s="121">
        <v>38</v>
      </c>
      <c r="Q92" s="121">
        <v>39</v>
      </c>
      <c r="R92" s="121">
        <v>40</v>
      </c>
      <c r="S92" s="121">
        <v>49</v>
      </c>
      <c r="T92" s="121">
        <v>58</v>
      </c>
      <c r="U92" s="121">
        <v>47</v>
      </c>
      <c r="V92" s="121">
        <v>46</v>
      </c>
      <c r="W92" s="121">
        <v>56</v>
      </c>
      <c r="X92" s="121">
        <v>66</v>
      </c>
      <c r="Y92" s="121">
        <v>76</v>
      </c>
      <c r="Z92" s="121">
        <v>75</v>
      </c>
      <c r="AA92" s="121">
        <v>64</v>
      </c>
      <c r="AB92" s="121">
        <v>54</v>
      </c>
      <c r="AC92" s="121">
        <v>45</v>
      </c>
      <c r="AD92" s="121">
        <v>35</v>
      </c>
      <c r="AE92" s="121">
        <v>34</v>
      </c>
      <c r="AF92" s="121">
        <v>33</v>
      </c>
      <c r="AG92" s="121">
        <v>32</v>
      </c>
      <c r="AH92" s="121">
        <v>31</v>
      </c>
      <c r="AI92" s="121">
        <v>42</v>
      </c>
      <c r="AJ92" s="121">
        <v>53</v>
      </c>
      <c r="AK92" s="121">
        <v>44</v>
      </c>
      <c r="AL92" s="121" t="s">
        <v>9</v>
      </c>
      <c r="AM92" s="110" t="s">
        <v>10</v>
      </c>
      <c r="AN92" s="110" t="s">
        <v>11</v>
      </c>
      <c r="AO92" s="110" t="s">
        <v>12</v>
      </c>
      <c r="AP92" s="113">
        <v>2007</v>
      </c>
      <c r="AQ92" s="113">
        <v>2006</v>
      </c>
      <c r="AR92" s="113">
        <v>2005</v>
      </c>
      <c r="AS92" s="110">
        <v>2004</v>
      </c>
      <c r="AT92" s="110">
        <v>2003</v>
      </c>
      <c r="AU92" s="110">
        <v>2002</v>
      </c>
      <c r="AY92" s="113">
        <v>1998</v>
      </c>
      <c r="AZ92" s="110">
        <v>1997</v>
      </c>
      <c r="BA92" s="110">
        <v>1996</v>
      </c>
      <c r="BB92" s="110">
        <v>1995</v>
      </c>
      <c r="BC92" s="110"/>
      <c r="BD92" s="110"/>
      <c r="BE92" s="110"/>
      <c r="BF92" s="110">
        <v>1991</v>
      </c>
      <c r="BG92" s="110">
        <v>1990</v>
      </c>
      <c r="BH92" s="110">
        <v>1990</v>
      </c>
      <c r="BI92" s="110">
        <v>1990</v>
      </c>
      <c r="BJ92" s="110">
        <v>1989</v>
      </c>
      <c r="BK92" s="110">
        <v>1988</v>
      </c>
      <c r="BL92" s="110">
        <v>1988</v>
      </c>
      <c r="BM92" s="110">
        <v>1988</v>
      </c>
      <c r="BN92" s="110">
        <v>1987</v>
      </c>
      <c r="BO92" s="110">
        <v>1987</v>
      </c>
      <c r="BP92" s="110">
        <v>1987</v>
      </c>
      <c r="BQ92" s="110">
        <v>1986</v>
      </c>
      <c r="BR92" s="110">
        <v>1986</v>
      </c>
      <c r="BS92" s="110">
        <v>1986</v>
      </c>
      <c r="BT92" s="110">
        <v>1985</v>
      </c>
      <c r="BU92" s="110">
        <v>1985</v>
      </c>
      <c r="BV92" s="110">
        <v>1985</v>
      </c>
      <c r="BW92" s="110">
        <v>1984</v>
      </c>
      <c r="BX92" s="110">
        <v>1984</v>
      </c>
      <c r="BY92" s="110">
        <v>1984</v>
      </c>
      <c r="BZ92" s="110">
        <v>1983</v>
      </c>
      <c r="CA92" s="110">
        <v>1983</v>
      </c>
      <c r="CB92" s="110">
        <v>1983</v>
      </c>
      <c r="CC92" s="110">
        <v>1983</v>
      </c>
      <c r="CD92" s="110">
        <v>1982</v>
      </c>
      <c r="CE92" s="110">
        <v>1981</v>
      </c>
      <c r="CF92" s="110">
        <v>1981</v>
      </c>
      <c r="CG92" s="110">
        <v>1981</v>
      </c>
      <c r="CH92" s="110">
        <v>1980</v>
      </c>
      <c r="CO92" s="110" t="s">
        <v>5</v>
      </c>
      <c r="CP92" s="110" t="s">
        <v>6</v>
      </c>
      <c r="CQ92" s="110" t="s">
        <v>4</v>
      </c>
    </row>
    <row r="93" spans="1:95">
      <c r="A93" s="104">
        <v>10</v>
      </c>
      <c r="B93" s="107">
        <v>36</v>
      </c>
      <c r="C93" s="107" t="s">
        <v>13</v>
      </c>
      <c r="D93" s="122"/>
      <c r="E93" s="123">
        <f t="shared" ref="E93:E106" si="35">COUNT(AP93:AQ93)</f>
        <v>1</v>
      </c>
      <c r="F93" s="123">
        <f t="shared" ref="F93:F106" si="36">SUM(AP93:AQ93)</f>
        <v>10</v>
      </c>
      <c r="G93" s="124">
        <f t="shared" ref="G93:G106" si="37">AVERAGE(AP93:AQ93)</f>
        <v>10</v>
      </c>
      <c r="H93" s="123">
        <f t="shared" ref="H93:H106" si="38">MAX(AP93:AQ93)</f>
        <v>10</v>
      </c>
      <c r="I93" s="123">
        <f t="shared" ref="I93:I106" si="39">MIN(AP93:AQ93)</f>
        <v>10</v>
      </c>
      <c r="J93" s="125">
        <f>D93-G93</f>
        <v>-10</v>
      </c>
      <c r="K93" s="125" t="e">
        <f t="shared" ref="K93:K106" si="40">STDEV(AP93:AQ93)</f>
        <v>#DIV/0!</v>
      </c>
      <c r="M93" s="126" t="s">
        <v>4</v>
      </c>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04">
        <v>10</v>
      </c>
      <c r="AN93" s="107">
        <v>36</v>
      </c>
      <c r="AO93" s="107" t="s">
        <v>13</v>
      </c>
      <c r="AQ93" s="122">
        <v>10</v>
      </c>
      <c r="AR93" s="122">
        <v>4</v>
      </c>
      <c r="AS93" s="104">
        <v>22</v>
      </c>
      <c r="AT93" s="104">
        <v>27</v>
      </c>
      <c r="AU93" s="104">
        <v>4</v>
      </c>
      <c r="AY93">
        <v>19</v>
      </c>
      <c r="AZ93" s="104">
        <v>20</v>
      </c>
      <c r="BA93" s="104">
        <v>17</v>
      </c>
      <c r="BB93" s="104">
        <v>3</v>
      </c>
      <c r="BC93" s="104"/>
      <c r="BD93" s="104"/>
      <c r="BE93" s="104"/>
      <c r="BF93" s="104"/>
      <c r="BG93" s="104"/>
      <c r="BH93" s="104"/>
      <c r="BI93" s="104">
        <v>4</v>
      </c>
      <c r="BJ93" s="104"/>
      <c r="BK93" s="104"/>
      <c r="BL93" s="104"/>
      <c r="BM93" s="104">
        <v>24</v>
      </c>
      <c r="BN93" s="104"/>
      <c r="BO93" s="104">
        <v>6</v>
      </c>
      <c r="BP93" s="104"/>
      <c r="BQ93" s="104"/>
      <c r="BR93" s="104">
        <v>6</v>
      </c>
      <c r="BS93" s="104"/>
      <c r="BT93" s="104"/>
      <c r="BU93" s="104">
        <v>23</v>
      </c>
      <c r="BV93" s="104"/>
      <c r="BW93" s="104"/>
      <c r="BX93" s="104">
        <v>24</v>
      </c>
      <c r="BY93" s="104"/>
      <c r="BZ93" s="104"/>
      <c r="CA93" s="104">
        <v>7</v>
      </c>
      <c r="CB93" s="104"/>
      <c r="CC93" s="104">
        <v>25</v>
      </c>
      <c r="CD93" s="104"/>
      <c r="CE93" s="104"/>
      <c r="CF93" s="104"/>
      <c r="CG93" s="104"/>
      <c r="CH93" s="128"/>
    </row>
    <row r="94" spans="1:95">
      <c r="A94" s="103"/>
      <c r="B94" s="107"/>
      <c r="C94" s="107">
        <v>0</v>
      </c>
      <c r="D94" s="122"/>
      <c r="E94" s="103">
        <f t="shared" si="35"/>
        <v>1</v>
      </c>
      <c r="F94" s="103">
        <f t="shared" si="36"/>
        <v>25.2</v>
      </c>
      <c r="G94" s="114">
        <f t="shared" si="37"/>
        <v>25.2</v>
      </c>
      <c r="H94" s="103">
        <f t="shared" si="38"/>
        <v>25.2</v>
      </c>
      <c r="I94" s="103">
        <f t="shared" si="39"/>
        <v>25.2</v>
      </c>
      <c r="J94" s="4">
        <f t="shared" ref="J94:J106" si="41">D94-G94</f>
        <v>-25.2</v>
      </c>
      <c r="K94" s="4" t="e">
        <f t="shared" si="40"/>
        <v>#DIV/0!</v>
      </c>
      <c r="M94" s="126">
        <v>0</v>
      </c>
      <c r="N94" s="139">
        <f t="shared" ref="N94:N106" si="42">G94*1</f>
        <v>25.2</v>
      </c>
      <c r="O94" s="139">
        <f t="shared" ref="O94:O106" si="43">G112*1</f>
        <v>25.75</v>
      </c>
      <c r="P94" s="139">
        <f t="shared" ref="P94:P106" si="44">G130*1</f>
        <v>25.950000000000003</v>
      </c>
      <c r="Q94" s="139">
        <f t="shared" ref="Q94:Q106" si="45">G148*1</f>
        <v>25.5</v>
      </c>
      <c r="R94" s="139">
        <f t="shared" ref="R94:R106" si="46">G166*1</f>
        <v>23.9</v>
      </c>
      <c r="S94" s="139">
        <f t="shared" ref="S94:S106" si="47">G346*1</f>
        <v>25.98</v>
      </c>
      <c r="T94" s="139">
        <f t="shared" ref="T94:T106" si="48">G400*1</f>
        <v>25.7</v>
      </c>
      <c r="U94" s="139">
        <f t="shared" ref="U94:U106" si="49">G328*1</f>
        <v>25.988571428571426</v>
      </c>
      <c r="V94" s="139">
        <f t="shared" ref="V94:V106" si="50">G184*1</f>
        <v>24.28</v>
      </c>
      <c r="W94" s="139">
        <f t="shared" ref="W94:W106" si="51">G202*1</f>
        <v>24.283333333333335</v>
      </c>
      <c r="X94" s="139">
        <f t="shared" ref="X94:X106" si="52">G220*1</f>
        <v>24.733333333333334</v>
      </c>
      <c r="Y94" s="139">
        <f t="shared" ref="Y94:Y106" si="53">G238*1</f>
        <v>25.200000000000003</v>
      </c>
      <c r="Z94" s="139">
        <f t="shared" ref="Z94:Z106" si="54">G256*1</f>
        <v>24.983333333333334</v>
      </c>
      <c r="AA94" s="139">
        <f t="shared" ref="AA94:AA106" si="55">G418*1</f>
        <v>24.599999999999998</v>
      </c>
      <c r="AB94" s="139">
        <f t="shared" ref="AB94:AB106" si="56">G382*1</f>
        <v>24.64</v>
      </c>
      <c r="AC94" s="139">
        <f t="shared" ref="AC94:AC106" si="57">G310*1</f>
        <v>24.158571428571427</v>
      </c>
      <c r="AD94" s="139">
        <f t="shared" ref="AD94:AD106" si="58">G76*1</f>
        <v>27</v>
      </c>
      <c r="AE94" s="139">
        <f t="shared" ref="AE94:AE106" si="59">G58*1</f>
        <v>26.8</v>
      </c>
      <c r="AF94" s="139">
        <f t="shared" ref="AF94:AF106" si="60">G40*1</f>
        <v>26.85</v>
      </c>
      <c r="AG94" s="139">
        <f t="shared" ref="AG94:AG106" si="61">G22*1</f>
        <v>27.5</v>
      </c>
      <c r="AH94" s="139">
        <f t="shared" ref="AH94:AH106" si="62">G4*1</f>
        <v>26.4</v>
      </c>
      <c r="AI94" s="139">
        <f t="shared" ref="AI94:AI106" si="63">G274*1</f>
        <v>25.625</v>
      </c>
      <c r="AJ94" s="139">
        <f t="shared" ref="AJ94:AJ106" si="64">G364*1</f>
        <v>25.662500000000001</v>
      </c>
      <c r="AK94" s="139">
        <f t="shared" ref="AK94:AK106" si="65">G292*1</f>
        <v>26.95</v>
      </c>
      <c r="AL94" s="139">
        <f t="shared" ref="AL94:AL106" si="66">AVERAGE(N94:AK94)</f>
        <v>25.568110119047621</v>
      </c>
      <c r="AM94" s="103"/>
      <c r="AN94" s="107"/>
      <c r="AO94" s="107">
        <v>0</v>
      </c>
      <c r="AQ94" s="122">
        <v>25.2</v>
      </c>
      <c r="AR94" s="122">
        <v>26.8</v>
      </c>
      <c r="AS94" s="104">
        <v>25.2</v>
      </c>
      <c r="AT94" s="104">
        <v>24.7</v>
      </c>
      <c r="AU94" s="104">
        <v>26.3</v>
      </c>
      <c r="AY94">
        <v>26.7</v>
      </c>
      <c r="AZ94" s="104">
        <v>25.1</v>
      </c>
      <c r="BA94" s="104">
        <v>25.54</v>
      </c>
      <c r="BB94" s="104">
        <v>26.9</v>
      </c>
      <c r="BC94" s="104"/>
      <c r="BD94" s="104"/>
      <c r="BE94" s="104"/>
      <c r="BF94" s="104"/>
      <c r="BG94" s="104"/>
      <c r="BH94" s="104"/>
      <c r="BI94" s="104">
        <v>25.9</v>
      </c>
      <c r="BJ94" s="104"/>
      <c r="BK94" s="104"/>
      <c r="BL94" s="104"/>
      <c r="BM94" s="104">
        <v>23.9</v>
      </c>
      <c r="BN94" s="104"/>
      <c r="BO94" s="104">
        <v>24.1</v>
      </c>
      <c r="BP94" s="104"/>
      <c r="BQ94" s="104"/>
      <c r="BR94" s="104">
        <v>26.7</v>
      </c>
      <c r="BS94" s="104"/>
      <c r="BT94" s="104"/>
      <c r="BU94" s="104">
        <v>25.5</v>
      </c>
      <c r="BV94" s="104"/>
      <c r="BW94" s="104"/>
      <c r="BX94" s="104">
        <v>23.2</v>
      </c>
      <c r="BY94" s="104"/>
      <c r="BZ94" s="104"/>
      <c r="CA94" s="104">
        <v>25.9</v>
      </c>
      <c r="CB94" s="104"/>
      <c r="CC94" s="104">
        <v>25.7</v>
      </c>
      <c r="CD94" s="104"/>
      <c r="CE94" s="104"/>
      <c r="CF94" s="104"/>
      <c r="CG94" s="104"/>
      <c r="CH94" s="128"/>
      <c r="CO94" s="103" t="e">
        <f>DMAX(_xlnm.Database,"最大値",_０Ｍ)</f>
        <v>#REF!</v>
      </c>
      <c r="CP94" s="103" t="e">
        <f>DMIN(_xlnm.Database,"最小値",_０Ｍ)</f>
        <v>#REF!</v>
      </c>
      <c r="CQ94" s="103" t="e">
        <f>DAVERAGE(_xlnm.Database,"平年値",_０Ｍ)</f>
        <v>#REF!</v>
      </c>
    </row>
    <row r="95" spans="1:95">
      <c r="A95" s="103"/>
      <c r="B95" s="107"/>
      <c r="C95" s="107">
        <v>10</v>
      </c>
      <c r="D95" s="115"/>
      <c r="E95" s="103">
        <f t="shared" si="35"/>
        <v>1</v>
      </c>
      <c r="F95" s="103">
        <f t="shared" si="36"/>
        <v>25.27</v>
      </c>
      <c r="G95" s="114">
        <f t="shared" si="37"/>
        <v>25.27</v>
      </c>
      <c r="H95" s="103">
        <f t="shared" si="38"/>
        <v>25.27</v>
      </c>
      <c r="I95" s="103">
        <f t="shared" si="39"/>
        <v>25.27</v>
      </c>
      <c r="J95" s="4">
        <f t="shared" si="41"/>
        <v>-25.27</v>
      </c>
      <c r="K95" s="4" t="e">
        <f t="shared" si="40"/>
        <v>#DIV/0!</v>
      </c>
      <c r="M95" s="126">
        <v>10</v>
      </c>
      <c r="N95" s="139">
        <f t="shared" si="42"/>
        <v>25.27</v>
      </c>
      <c r="O95" s="139">
        <f t="shared" si="43"/>
        <v>25.835000000000001</v>
      </c>
      <c r="P95" s="139">
        <f t="shared" si="44"/>
        <v>26.02</v>
      </c>
      <c r="Q95" s="139">
        <f t="shared" si="45"/>
        <v>25.61</v>
      </c>
      <c r="R95" s="139">
        <f t="shared" si="46"/>
        <v>23.35</v>
      </c>
      <c r="S95" s="139">
        <f t="shared" si="47"/>
        <v>25.338000000000001</v>
      </c>
      <c r="T95" s="139">
        <f t="shared" si="48"/>
        <v>25.512499999999999</v>
      </c>
      <c r="U95" s="139">
        <f t="shared" si="49"/>
        <v>25.482857142857146</v>
      </c>
      <c r="V95" s="139">
        <f t="shared" si="50"/>
        <v>23.977142857142859</v>
      </c>
      <c r="W95" s="139">
        <f t="shared" si="51"/>
        <v>24.051666666666666</v>
      </c>
      <c r="X95" s="139">
        <f t="shared" si="52"/>
        <v>24.568333333333339</v>
      </c>
      <c r="Y95" s="139">
        <f t="shared" si="53"/>
        <v>24.91333333333333</v>
      </c>
      <c r="Z95" s="139">
        <f t="shared" si="54"/>
        <v>24.542000000000002</v>
      </c>
      <c r="AA95" s="139">
        <f t="shared" si="55"/>
        <v>24.333999999999996</v>
      </c>
      <c r="AB95" s="139">
        <f t="shared" si="56"/>
        <v>24.347999999999999</v>
      </c>
      <c r="AC95" s="139">
        <f t="shared" si="57"/>
        <v>23.968571428571426</v>
      </c>
      <c r="AD95" s="139">
        <f t="shared" si="58"/>
        <v>27.13</v>
      </c>
      <c r="AE95" s="139">
        <f t="shared" si="59"/>
        <v>27.024999999999999</v>
      </c>
      <c r="AF95" s="139">
        <f t="shared" si="60"/>
        <v>26.89</v>
      </c>
      <c r="AG95" s="139">
        <f t="shared" si="61"/>
        <v>27.36</v>
      </c>
      <c r="AH95" s="139">
        <f t="shared" si="62"/>
        <v>26.35</v>
      </c>
      <c r="AI95" s="139">
        <f t="shared" si="63"/>
        <v>25.133749999999999</v>
      </c>
      <c r="AJ95" s="139">
        <f t="shared" si="64"/>
        <v>25.1675</v>
      </c>
      <c r="AK95" s="139">
        <f t="shared" si="65"/>
        <v>26.935000000000002</v>
      </c>
      <c r="AL95" s="139">
        <f t="shared" si="66"/>
        <v>25.379693948412704</v>
      </c>
      <c r="AM95" s="103"/>
      <c r="AN95" s="107"/>
      <c r="AO95" s="107">
        <v>10</v>
      </c>
      <c r="AQ95" s="115">
        <v>25.27</v>
      </c>
      <c r="AR95" s="115">
        <v>26.81</v>
      </c>
      <c r="AS95" s="122">
        <v>25.29</v>
      </c>
      <c r="AT95" s="122">
        <v>24.76</v>
      </c>
      <c r="AZ95">
        <v>25.29</v>
      </c>
      <c r="BA95" s="104">
        <v>25.52</v>
      </c>
      <c r="BB95">
        <v>26.86</v>
      </c>
      <c r="BI95" s="103">
        <v>23.97</v>
      </c>
      <c r="BM95" s="103">
        <v>23.42</v>
      </c>
      <c r="BO95" s="103">
        <v>24.34</v>
      </c>
      <c r="BR95" s="103">
        <v>26.44</v>
      </c>
      <c r="BU95" s="103">
        <v>25.21</v>
      </c>
      <c r="BX95" s="103">
        <v>23.51</v>
      </c>
      <c r="CA95" s="103">
        <v>26.6</v>
      </c>
      <c r="CC95" s="103">
        <v>26.25</v>
      </c>
      <c r="CH95" s="128"/>
      <c r="CO95" s="103" t="e">
        <f>DMAX(_xlnm.Database,"最大値",_１０Ｍ)</f>
        <v>#REF!</v>
      </c>
      <c r="CP95" s="103" t="e">
        <f>DMIN(_xlnm.Database,"最小値",_１０Ｍ)</f>
        <v>#REF!</v>
      </c>
      <c r="CQ95" s="103" t="e">
        <f>DAVERAGE(_xlnm.Database,"平年値",_１０Ｍ)</f>
        <v>#REF!</v>
      </c>
    </row>
    <row r="96" spans="1:95">
      <c r="A96" s="103"/>
      <c r="B96" s="107"/>
      <c r="C96" s="107">
        <v>20</v>
      </c>
      <c r="D96" s="115"/>
      <c r="E96" s="103">
        <f t="shared" si="35"/>
        <v>1</v>
      </c>
      <c r="F96" s="103">
        <f t="shared" si="36"/>
        <v>25.13</v>
      </c>
      <c r="G96" s="114">
        <f t="shared" si="37"/>
        <v>25.13</v>
      </c>
      <c r="H96" s="103">
        <f t="shared" si="38"/>
        <v>25.13</v>
      </c>
      <c r="I96" s="103">
        <f t="shared" si="39"/>
        <v>25.13</v>
      </c>
      <c r="J96" s="4">
        <f t="shared" si="41"/>
        <v>-25.13</v>
      </c>
      <c r="K96" s="4" t="e">
        <f t="shared" si="40"/>
        <v>#DIV/0!</v>
      </c>
      <c r="M96" s="126">
        <v>20</v>
      </c>
      <c r="N96" s="139">
        <f t="shared" si="42"/>
        <v>25.13</v>
      </c>
      <c r="O96" s="139">
        <f t="shared" si="43"/>
        <v>25.84</v>
      </c>
      <c r="P96" s="139">
        <f t="shared" si="44"/>
        <v>26.02</v>
      </c>
      <c r="Q96" s="139">
        <f t="shared" si="45"/>
        <v>25.46</v>
      </c>
      <c r="R96" s="139">
        <f t="shared" si="46"/>
        <v>23.19</v>
      </c>
      <c r="S96" s="139">
        <f t="shared" si="47"/>
        <v>25.327999999999999</v>
      </c>
      <c r="T96" s="139">
        <f t="shared" si="48"/>
        <v>25.482499999999998</v>
      </c>
      <c r="U96" s="139">
        <f t="shared" si="49"/>
        <v>25.408571428571427</v>
      </c>
      <c r="V96" s="139">
        <f t="shared" si="50"/>
        <v>23.587142857142858</v>
      </c>
      <c r="W96" s="139">
        <f t="shared" si="51"/>
        <v>23.973333333333333</v>
      </c>
      <c r="X96" s="139">
        <f t="shared" si="52"/>
        <v>24.558333333333334</v>
      </c>
      <c r="Y96" s="139">
        <f t="shared" si="53"/>
        <v>24.791666666666668</v>
      </c>
      <c r="Z96" s="139">
        <f t="shared" si="54"/>
        <v>24.756666666666664</v>
      </c>
      <c r="AA96" s="139">
        <f t="shared" si="55"/>
        <v>24.316000000000003</v>
      </c>
      <c r="AB96" s="139">
        <f t="shared" si="56"/>
        <v>24.248000000000001</v>
      </c>
      <c r="AC96" s="139">
        <f t="shared" si="57"/>
        <v>23.862857142857145</v>
      </c>
      <c r="AD96" s="139">
        <f t="shared" si="58"/>
        <v>27.18</v>
      </c>
      <c r="AE96" s="139">
        <f t="shared" si="59"/>
        <v>27.06</v>
      </c>
      <c r="AF96" s="139">
        <f t="shared" si="60"/>
        <v>26.895</v>
      </c>
      <c r="AG96" s="139">
        <f t="shared" si="61"/>
        <v>27.36</v>
      </c>
      <c r="AH96" s="139">
        <f t="shared" si="62"/>
        <v>26.28</v>
      </c>
      <c r="AI96" s="139">
        <f t="shared" si="63"/>
        <v>25.073749999999997</v>
      </c>
      <c r="AJ96" s="139">
        <f t="shared" si="64"/>
        <v>25.05125</v>
      </c>
      <c r="AK96" s="139">
        <f t="shared" si="65"/>
        <v>26.810000000000002</v>
      </c>
      <c r="AL96" s="139">
        <f t="shared" si="66"/>
        <v>25.319294642857141</v>
      </c>
      <c r="AM96" s="103"/>
      <c r="AN96" s="107"/>
      <c r="AO96" s="107">
        <v>20</v>
      </c>
      <c r="AQ96" s="115">
        <v>25.13</v>
      </c>
      <c r="AR96" s="115">
        <v>26.8</v>
      </c>
      <c r="AS96" s="122">
        <v>25.29</v>
      </c>
      <c r="AT96" s="122">
        <v>24.76</v>
      </c>
      <c r="AZ96">
        <v>25.31</v>
      </c>
      <c r="BA96" s="104">
        <v>25.53</v>
      </c>
      <c r="BB96">
        <v>26.88</v>
      </c>
      <c r="BI96" s="103">
        <v>23.57</v>
      </c>
      <c r="BM96" s="103">
        <v>23.09</v>
      </c>
      <c r="BO96" s="103">
        <v>23.24</v>
      </c>
      <c r="BR96" s="103">
        <v>26.45</v>
      </c>
      <c r="BU96" s="103">
        <v>25.05</v>
      </c>
      <c r="BX96" s="103">
        <v>22.93</v>
      </c>
      <c r="CA96" s="103">
        <v>26.61</v>
      </c>
      <c r="CC96" s="103">
        <v>26.24</v>
      </c>
      <c r="CH96" s="128"/>
      <c r="CO96" s="103" t="e">
        <f>DMAX(_xlnm.Database,"最大値",_２０Ｍ)</f>
        <v>#REF!</v>
      </c>
      <c r="CP96" s="103" t="e">
        <f>DMIN(_xlnm.Database,"最小値",_２０Ｍ)</f>
        <v>#REF!</v>
      </c>
      <c r="CQ96" s="103" t="e">
        <f>DAVERAGE(_xlnm.Database,"平年値",_２０Ｍ)</f>
        <v>#REF!</v>
      </c>
    </row>
    <row r="97" spans="1:95">
      <c r="A97" s="103"/>
      <c r="B97" s="107"/>
      <c r="C97" s="107">
        <v>30</v>
      </c>
      <c r="D97" s="115"/>
      <c r="E97" s="103">
        <f t="shared" si="35"/>
        <v>1</v>
      </c>
      <c r="F97" s="103">
        <f t="shared" si="36"/>
        <v>24.93</v>
      </c>
      <c r="G97" s="114">
        <f t="shared" si="37"/>
        <v>24.93</v>
      </c>
      <c r="H97" s="103">
        <f t="shared" si="38"/>
        <v>24.93</v>
      </c>
      <c r="I97" s="103">
        <f t="shared" si="39"/>
        <v>24.93</v>
      </c>
      <c r="J97" s="4">
        <f t="shared" si="41"/>
        <v>-24.93</v>
      </c>
      <c r="K97" s="4" t="e">
        <f t="shared" si="40"/>
        <v>#DIV/0!</v>
      </c>
      <c r="M97" s="126">
        <v>30</v>
      </c>
      <c r="N97" s="139">
        <f t="shared" si="42"/>
        <v>24.93</v>
      </c>
      <c r="O97" s="139">
        <f t="shared" si="43"/>
        <v>25.48</v>
      </c>
      <c r="P97" s="139">
        <f t="shared" si="44"/>
        <v>26.004999999999999</v>
      </c>
      <c r="Q97" s="139">
        <f t="shared" si="45"/>
        <v>25.24</v>
      </c>
      <c r="R97" s="139">
        <f t="shared" si="46"/>
        <v>23</v>
      </c>
      <c r="S97" s="139">
        <f t="shared" si="47"/>
        <v>25.303999999999998</v>
      </c>
      <c r="T97" s="139">
        <f t="shared" si="48"/>
        <v>25.465</v>
      </c>
      <c r="U97" s="139">
        <f t="shared" si="49"/>
        <v>25.324285714285715</v>
      </c>
      <c r="V97" s="139">
        <f t="shared" si="50"/>
        <v>23.199999999999996</v>
      </c>
      <c r="W97" s="139">
        <f t="shared" si="51"/>
        <v>23.87833333333333</v>
      </c>
      <c r="X97" s="139">
        <f t="shared" si="52"/>
        <v>24.55</v>
      </c>
      <c r="Y97" s="139">
        <f t="shared" si="53"/>
        <v>24.728333333333328</v>
      </c>
      <c r="Z97" s="139">
        <f t="shared" si="54"/>
        <v>24.678333333333331</v>
      </c>
      <c r="AA97" s="139">
        <f t="shared" si="55"/>
        <v>24.298000000000002</v>
      </c>
      <c r="AB97" s="139">
        <f t="shared" si="56"/>
        <v>24.122</v>
      </c>
      <c r="AC97" s="139">
        <f t="shared" si="57"/>
        <v>23.582857142857144</v>
      </c>
      <c r="AD97" s="139">
        <f t="shared" si="58"/>
        <v>27.16</v>
      </c>
      <c r="AE97" s="139">
        <f t="shared" si="59"/>
        <v>26.814999999999998</v>
      </c>
      <c r="AF97" s="139">
        <f t="shared" si="60"/>
        <v>26.91</v>
      </c>
      <c r="AG97" s="139">
        <f t="shared" si="61"/>
        <v>27.08</v>
      </c>
      <c r="AH97" s="139">
        <f t="shared" si="62"/>
        <v>26.21</v>
      </c>
      <c r="AI97" s="139">
        <f t="shared" si="63"/>
        <v>24.892499999999998</v>
      </c>
      <c r="AJ97" s="139">
        <f t="shared" si="64"/>
        <v>24.918749999999999</v>
      </c>
      <c r="AK97" s="139">
        <f t="shared" si="65"/>
        <v>26.79</v>
      </c>
      <c r="AL97" s="139">
        <f t="shared" si="66"/>
        <v>25.190099702380959</v>
      </c>
      <c r="AM97" s="103"/>
      <c r="AN97" s="107"/>
      <c r="AO97" s="107">
        <v>30</v>
      </c>
      <c r="AQ97" s="115">
        <v>24.93</v>
      </c>
      <c r="AR97" s="115">
        <v>26.7</v>
      </c>
      <c r="AS97" s="122">
        <v>25.29</v>
      </c>
      <c r="AT97" s="122">
        <v>24.73</v>
      </c>
      <c r="AZ97">
        <v>25.31</v>
      </c>
      <c r="BA97" s="104">
        <v>25.53</v>
      </c>
      <c r="BB97">
        <v>26.93</v>
      </c>
      <c r="BI97" s="103">
        <v>23.42</v>
      </c>
      <c r="BM97" s="103">
        <v>22.34</v>
      </c>
      <c r="BO97" s="103">
        <v>22.62</v>
      </c>
      <c r="BR97" s="103">
        <v>26.45</v>
      </c>
      <c r="BU97" s="103">
        <v>25.01</v>
      </c>
      <c r="BX97" s="103">
        <v>22.44</v>
      </c>
      <c r="CA97" s="103">
        <v>26.61</v>
      </c>
      <c r="CC97" s="103">
        <v>26.07</v>
      </c>
      <c r="CH97" s="128"/>
      <c r="CO97" s="103" t="e">
        <f>DMAX(_xlnm.Database,"最大値",_３０Ｍ)</f>
        <v>#REF!</v>
      </c>
      <c r="CP97" s="103" t="e">
        <f>DMIN(_xlnm.Database,"最小値",_３０Ｍ)</f>
        <v>#REF!</v>
      </c>
      <c r="CQ97" s="103" t="e">
        <f>DAVERAGE(_xlnm.Database,"平年値",_３０Ｍ)</f>
        <v>#REF!</v>
      </c>
    </row>
    <row r="98" spans="1:95">
      <c r="A98" s="103"/>
      <c r="B98" s="107"/>
      <c r="C98" s="107">
        <v>50</v>
      </c>
      <c r="D98" s="115"/>
      <c r="E98" s="103">
        <f t="shared" si="35"/>
        <v>1</v>
      </c>
      <c r="F98" s="103">
        <f t="shared" si="36"/>
        <v>24.7</v>
      </c>
      <c r="G98" s="114">
        <f t="shared" si="37"/>
        <v>24.7</v>
      </c>
      <c r="H98" s="103">
        <f t="shared" si="38"/>
        <v>24.7</v>
      </c>
      <c r="I98" s="103">
        <f t="shared" si="39"/>
        <v>24.7</v>
      </c>
      <c r="J98" s="4">
        <f t="shared" si="41"/>
        <v>-24.7</v>
      </c>
      <c r="K98" s="4" t="e">
        <f t="shared" si="40"/>
        <v>#DIV/0!</v>
      </c>
      <c r="M98" s="126">
        <v>50</v>
      </c>
      <c r="N98" s="139">
        <f t="shared" si="42"/>
        <v>24.7</v>
      </c>
      <c r="O98" s="139">
        <f t="shared" si="43"/>
        <v>24.18</v>
      </c>
      <c r="P98" s="139">
        <f t="shared" si="44"/>
        <v>25.844999999999999</v>
      </c>
      <c r="Q98" s="139">
        <f t="shared" si="45"/>
        <v>24.92</v>
      </c>
      <c r="R98" s="139">
        <f t="shared" si="46"/>
        <v>22.93</v>
      </c>
      <c r="S98" s="139">
        <f t="shared" si="47"/>
        <v>24.981999999999999</v>
      </c>
      <c r="T98" s="139">
        <f t="shared" si="48"/>
        <v>25.41</v>
      </c>
      <c r="U98" s="139">
        <f t="shared" si="49"/>
        <v>24.611428571428572</v>
      </c>
      <c r="V98" s="139">
        <f t="shared" si="50"/>
        <v>22.57</v>
      </c>
      <c r="W98" s="139">
        <f t="shared" si="51"/>
        <v>23.503333333333334</v>
      </c>
      <c r="X98" s="139">
        <f t="shared" si="52"/>
        <v>24.506666666666664</v>
      </c>
      <c r="Y98" s="139">
        <f t="shared" si="53"/>
        <v>24.228333333333335</v>
      </c>
      <c r="Z98" s="139">
        <f t="shared" si="54"/>
        <v>24.031666666666666</v>
      </c>
      <c r="AA98" s="139">
        <f t="shared" si="55"/>
        <v>23.554000000000002</v>
      </c>
      <c r="AB98" s="139">
        <f t="shared" si="56"/>
        <v>23.78</v>
      </c>
      <c r="AC98" s="139">
        <f t="shared" si="57"/>
        <v>23.398571428571426</v>
      </c>
      <c r="AD98" s="139">
        <f t="shared" si="58"/>
        <v>24.89</v>
      </c>
      <c r="AE98" s="139">
        <f t="shared" si="59"/>
        <v>26.29</v>
      </c>
      <c r="AF98" s="139">
        <f t="shared" si="60"/>
        <v>26.185000000000002</v>
      </c>
      <c r="AG98" s="139">
        <f t="shared" si="61"/>
        <v>25.74</v>
      </c>
      <c r="AH98" s="139">
        <f t="shared" si="62"/>
        <v>25.69</v>
      </c>
      <c r="AI98" s="139">
        <f t="shared" si="63"/>
        <v>23.798749999999998</v>
      </c>
      <c r="AJ98" s="139">
        <f t="shared" si="64"/>
        <v>23.713749999999997</v>
      </c>
      <c r="AK98" s="139">
        <f t="shared" si="65"/>
        <v>26.740000000000002</v>
      </c>
      <c r="AL98" s="139">
        <f t="shared" si="66"/>
        <v>24.591604166666666</v>
      </c>
      <c r="AM98" s="103"/>
      <c r="AN98" s="107"/>
      <c r="AO98" s="107">
        <v>50</v>
      </c>
      <c r="AQ98" s="115">
        <v>24.7</v>
      </c>
      <c r="AR98" s="115">
        <v>26.32</v>
      </c>
      <c r="AS98" s="122">
        <v>25.29</v>
      </c>
      <c r="AT98" s="122">
        <v>24.76</v>
      </c>
      <c r="AY98">
        <v>26.6</v>
      </c>
      <c r="AZ98">
        <v>25.31</v>
      </c>
      <c r="BA98" s="104">
        <v>25.53</v>
      </c>
      <c r="BB98">
        <v>26.96</v>
      </c>
      <c r="BI98" s="103">
        <v>22.62</v>
      </c>
      <c r="BM98" s="103">
        <v>20.75</v>
      </c>
      <c r="BO98" s="103">
        <v>21.51</v>
      </c>
      <c r="BR98" s="103">
        <v>26.48</v>
      </c>
      <c r="BU98" s="103">
        <v>24.93</v>
      </c>
      <c r="BX98" s="103">
        <v>21.88</v>
      </c>
      <c r="CA98" s="103">
        <v>26.61</v>
      </c>
      <c r="CC98" s="103">
        <v>25.6</v>
      </c>
      <c r="CH98" s="128"/>
      <c r="CO98" s="103" t="e">
        <f>DMAX(_xlnm.Database,"最大値",_５０Ｍ)</f>
        <v>#REF!</v>
      </c>
      <c r="CP98" s="103" t="e">
        <f>DMIN(_xlnm.Database,"最小値",_５０Ｍ)</f>
        <v>#REF!</v>
      </c>
      <c r="CQ98" s="103" t="e">
        <f>DAVERAGE(_xlnm.Database,"平年値",_５０Ｍ)</f>
        <v>#REF!</v>
      </c>
    </row>
    <row r="99" spans="1:95">
      <c r="A99" s="103"/>
      <c r="B99" s="107"/>
      <c r="C99" s="107">
        <v>75</v>
      </c>
      <c r="D99" s="115"/>
      <c r="E99" s="103">
        <f t="shared" si="35"/>
        <v>1</v>
      </c>
      <c r="F99" s="103">
        <f t="shared" si="36"/>
        <v>23.8</v>
      </c>
      <c r="G99" s="114">
        <f t="shared" si="37"/>
        <v>23.8</v>
      </c>
      <c r="H99" s="103">
        <f t="shared" si="38"/>
        <v>23.8</v>
      </c>
      <c r="I99" s="103">
        <f t="shared" si="39"/>
        <v>23.8</v>
      </c>
      <c r="J99" s="4">
        <f t="shared" si="41"/>
        <v>-23.8</v>
      </c>
      <c r="K99" s="4" t="e">
        <f t="shared" si="40"/>
        <v>#DIV/0!</v>
      </c>
      <c r="M99" s="126">
        <v>75</v>
      </c>
      <c r="N99" s="139">
        <f t="shared" si="42"/>
        <v>23.8</v>
      </c>
      <c r="O99" s="139">
        <f t="shared" si="43"/>
        <v>23.03</v>
      </c>
      <c r="P99" s="139">
        <f t="shared" si="44"/>
        <v>24.939999999999998</v>
      </c>
      <c r="Q99" s="139">
        <f t="shared" si="45"/>
        <v>24.17</v>
      </c>
      <c r="R99" s="139">
        <f t="shared" si="46"/>
        <v>22.1</v>
      </c>
      <c r="S99" s="139">
        <f t="shared" si="47"/>
        <v>23.97</v>
      </c>
      <c r="T99" s="139">
        <f t="shared" si="48"/>
        <v>24.684999999999999</v>
      </c>
      <c r="U99" s="139">
        <f t="shared" si="49"/>
        <v>22.952857142857145</v>
      </c>
      <c r="V99" s="139">
        <f t="shared" si="50"/>
        <v>21.995714285714282</v>
      </c>
      <c r="W99" s="139">
        <f t="shared" si="51"/>
        <v>22.671666666666667</v>
      </c>
      <c r="X99" s="139">
        <f t="shared" si="52"/>
        <v>23.806666666666668</v>
      </c>
      <c r="Y99" s="139">
        <f t="shared" si="53"/>
        <v>23.003333333333334</v>
      </c>
      <c r="Z99" s="139">
        <f t="shared" si="54"/>
        <v>23.653333333333336</v>
      </c>
      <c r="AA99" s="139">
        <f t="shared" si="55"/>
        <v>22.523999999999997</v>
      </c>
      <c r="AB99" s="139">
        <f t="shared" si="56"/>
        <v>22.914000000000001</v>
      </c>
      <c r="AC99" s="139">
        <f t="shared" si="57"/>
        <v>22.635714285714283</v>
      </c>
      <c r="AD99" s="139">
        <f t="shared" si="58"/>
        <v>2246</v>
      </c>
      <c r="AE99" s="139">
        <f t="shared" si="59"/>
        <v>24.115000000000002</v>
      </c>
      <c r="AF99" s="139">
        <f t="shared" si="60"/>
        <v>24.285</v>
      </c>
      <c r="AG99" s="139">
        <f t="shared" si="61"/>
        <v>22.31</v>
      </c>
      <c r="AH99" s="139">
        <f t="shared" si="62"/>
        <v>23.45</v>
      </c>
      <c r="AI99" s="139">
        <f t="shared" si="63"/>
        <v>21.1675</v>
      </c>
      <c r="AJ99" s="139">
        <f t="shared" si="64"/>
        <v>21.588749999999997</v>
      </c>
      <c r="AK99" s="139">
        <f t="shared" si="65"/>
        <v>24.97</v>
      </c>
      <c r="AL99" s="139">
        <f t="shared" si="66"/>
        <v>115.86410565476187</v>
      </c>
      <c r="AM99" s="103"/>
      <c r="AN99" s="107"/>
      <c r="AO99" s="107">
        <v>75</v>
      </c>
      <c r="AQ99" s="115">
        <v>23.8</v>
      </c>
      <c r="AR99" s="115">
        <v>22.69</v>
      </c>
      <c r="AS99" s="122">
        <v>25.24</v>
      </c>
      <c r="AT99" s="122">
        <v>24.69</v>
      </c>
      <c r="AZ99">
        <v>25.31</v>
      </c>
      <c r="BA99" s="104">
        <v>25.46</v>
      </c>
      <c r="BB99">
        <v>26.97</v>
      </c>
      <c r="BI99" s="103">
        <v>21.22</v>
      </c>
      <c r="BM99" s="103">
        <v>17.91</v>
      </c>
      <c r="BO99" s="103">
        <v>20.12</v>
      </c>
      <c r="BR99" s="103">
        <v>26.45</v>
      </c>
      <c r="BU99" s="103">
        <v>24.79</v>
      </c>
      <c r="BX99" s="103">
        <v>19.54</v>
      </c>
      <c r="CA99" s="103">
        <v>24.67</v>
      </c>
      <c r="CC99" s="103">
        <v>24.97</v>
      </c>
      <c r="CH99" s="128"/>
      <c r="CO99" s="103" t="e">
        <f>DMAX(_xlnm.Database,"最大値",_７５Ｍ)</f>
        <v>#REF!</v>
      </c>
      <c r="CP99" s="103" t="e">
        <f>DMIN(_xlnm.Database,"最小値",_７５Ｍ)</f>
        <v>#REF!</v>
      </c>
      <c r="CQ99" s="103" t="e">
        <f>DAVERAGE(_xlnm.Database,"平年値",_７５Ｍ)</f>
        <v>#REF!</v>
      </c>
    </row>
    <row r="100" spans="1:95">
      <c r="A100" s="103"/>
      <c r="B100" s="107"/>
      <c r="C100" s="107">
        <v>100</v>
      </c>
      <c r="D100" s="115"/>
      <c r="E100" s="103">
        <f t="shared" si="35"/>
        <v>1</v>
      </c>
      <c r="F100" s="103">
        <f t="shared" si="36"/>
        <v>22.77</v>
      </c>
      <c r="G100" s="114">
        <f t="shared" si="37"/>
        <v>22.77</v>
      </c>
      <c r="H100" s="103">
        <f t="shared" si="38"/>
        <v>22.77</v>
      </c>
      <c r="I100" s="103">
        <f t="shared" si="39"/>
        <v>22.77</v>
      </c>
      <c r="J100" s="4">
        <f t="shared" si="41"/>
        <v>-22.77</v>
      </c>
      <c r="K100" s="4" t="e">
        <f t="shared" si="40"/>
        <v>#DIV/0!</v>
      </c>
      <c r="M100" s="126">
        <v>100</v>
      </c>
      <c r="N100" s="139">
        <f t="shared" si="42"/>
        <v>22.77</v>
      </c>
      <c r="O100" s="139">
        <f t="shared" si="43"/>
        <v>22.244999999999997</v>
      </c>
      <c r="P100" s="139">
        <f t="shared" si="44"/>
        <v>23.86</v>
      </c>
      <c r="Q100" s="139">
        <f t="shared" si="45"/>
        <v>22.24</v>
      </c>
      <c r="R100" s="139">
        <f t="shared" si="46"/>
        <v>18.87</v>
      </c>
      <c r="S100" s="139">
        <f t="shared" si="47"/>
        <v>22.962</v>
      </c>
      <c r="T100" s="139">
        <f t="shared" si="48"/>
        <v>23.52</v>
      </c>
      <c r="U100" s="139">
        <f t="shared" si="49"/>
        <v>21.335714285714285</v>
      </c>
      <c r="V100" s="139">
        <f t="shared" si="50"/>
        <v>20.585714285714285</v>
      </c>
      <c r="W100" s="139">
        <f t="shared" si="51"/>
        <v>21.493333333333336</v>
      </c>
      <c r="X100" s="139">
        <f t="shared" si="52"/>
        <v>22.099999999999994</v>
      </c>
      <c r="Y100" s="139">
        <f t="shared" si="53"/>
        <v>22.261666666666667</v>
      </c>
      <c r="Z100" s="139">
        <f t="shared" si="54"/>
        <v>21.906666666666666</v>
      </c>
      <c r="AA100" s="139">
        <f t="shared" si="55"/>
        <v>21.442</v>
      </c>
      <c r="AB100" s="139">
        <f t="shared" si="56"/>
        <v>21.687999999999999</v>
      </c>
      <c r="AC100" s="139">
        <f t="shared" si="57"/>
        <v>21.284285714285716</v>
      </c>
      <c r="AD100" s="139">
        <f t="shared" si="58"/>
        <v>20.48</v>
      </c>
      <c r="AE100" s="139">
        <f t="shared" si="59"/>
        <v>22.270000000000003</v>
      </c>
      <c r="AF100" s="139">
        <f t="shared" si="60"/>
        <v>22.465</v>
      </c>
      <c r="AG100" s="139">
        <f t="shared" si="61"/>
        <v>21.01</v>
      </c>
      <c r="AH100" s="139">
        <f t="shared" si="62"/>
        <v>20.91</v>
      </c>
      <c r="AI100" s="139">
        <f t="shared" si="63"/>
        <v>19.184999999999999</v>
      </c>
      <c r="AJ100" s="139">
        <f t="shared" si="64"/>
        <v>18.887500000000003</v>
      </c>
      <c r="AK100" s="139">
        <f t="shared" si="65"/>
        <v>22.72</v>
      </c>
      <c r="AL100" s="139">
        <f t="shared" si="66"/>
        <v>21.603828373015872</v>
      </c>
      <c r="AM100" s="103"/>
      <c r="AN100" s="107"/>
      <c r="AO100" s="107">
        <v>100</v>
      </c>
      <c r="AQ100" s="115">
        <v>22.77</v>
      </c>
      <c r="AR100" s="115">
        <v>22.2</v>
      </c>
      <c r="AS100" s="122">
        <v>24.51</v>
      </c>
      <c r="AT100" s="122">
        <v>24.57</v>
      </c>
      <c r="AY100">
        <v>24.18</v>
      </c>
      <c r="AZ100">
        <v>23.95</v>
      </c>
      <c r="BA100" s="104">
        <v>25.07</v>
      </c>
      <c r="BB100">
        <v>25.95</v>
      </c>
      <c r="BI100" s="103">
        <v>19.100000000000001</v>
      </c>
      <c r="BM100" s="103">
        <v>15.91</v>
      </c>
      <c r="BO100" s="103">
        <v>18.190000000000001</v>
      </c>
      <c r="BR100" s="103">
        <v>25.49</v>
      </c>
      <c r="BU100" s="103">
        <v>22.42</v>
      </c>
      <c r="BX100" s="103">
        <v>18.3</v>
      </c>
      <c r="CA100" s="103">
        <v>22.15</v>
      </c>
      <c r="CC100" s="103">
        <v>23.43</v>
      </c>
      <c r="CH100" s="128"/>
      <c r="CO100" s="103" t="e">
        <f>DMAX(_xlnm.Database,"最大値",_１００Ｍ)</f>
        <v>#REF!</v>
      </c>
      <c r="CP100" s="103" t="e">
        <f>DMIN(_xlnm.Database,"最小値",_１００Ｍ)</f>
        <v>#REF!</v>
      </c>
      <c r="CQ100" s="103" t="e">
        <f>DAVERAGE(_xlnm.Database,"平年値",_１００Ｍ)</f>
        <v>#REF!</v>
      </c>
    </row>
    <row r="101" spans="1:95">
      <c r="A101" s="103"/>
      <c r="B101" s="107"/>
      <c r="C101" s="107">
        <v>150</v>
      </c>
      <c r="D101" s="115"/>
      <c r="E101" s="103">
        <f t="shared" si="35"/>
        <v>1</v>
      </c>
      <c r="F101" s="103">
        <f t="shared" si="36"/>
        <v>17.84</v>
      </c>
      <c r="G101" s="114">
        <f t="shared" si="37"/>
        <v>17.84</v>
      </c>
      <c r="H101" s="103">
        <f t="shared" si="38"/>
        <v>17.84</v>
      </c>
      <c r="I101" s="103">
        <f t="shared" si="39"/>
        <v>17.84</v>
      </c>
      <c r="J101" s="4">
        <f t="shared" si="41"/>
        <v>-17.84</v>
      </c>
      <c r="K101" s="4" t="e">
        <f t="shared" si="40"/>
        <v>#DIV/0!</v>
      </c>
      <c r="M101" s="126">
        <v>150</v>
      </c>
      <c r="N101" s="139">
        <f t="shared" si="42"/>
        <v>17.84</v>
      </c>
      <c r="O101" s="139">
        <f t="shared" si="43"/>
        <v>20.309999999999999</v>
      </c>
      <c r="P101" s="139">
        <f t="shared" si="44"/>
        <v>21.95</v>
      </c>
      <c r="Q101" s="139">
        <f t="shared" si="45"/>
        <v>18.13</v>
      </c>
      <c r="R101" s="139">
        <f t="shared" si="46"/>
        <v>15.94</v>
      </c>
      <c r="S101" s="139">
        <f t="shared" si="47"/>
        <v>19.754000000000001</v>
      </c>
      <c r="T101" s="139">
        <f t="shared" si="48"/>
        <v>20.0975</v>
      </c>
      <c r="U101" s="139">
        <f t="shared" si="49"/>
        <v>17.824285714285715</v>
      </c>
      <c r="V101" s="139">
        <f t="shared" si="50"/>
        <v>18.364285714285717</v>
      </c>
      <c r="W101" s="139">
        <f t="shared" si="51"/>
        <v>17.683333333333334</v>
      </c>
      <c r="X101" s="139">
        <f t="shared" si="52"/>
        <v>17.944999999999997</v>
      </c>
      <c r="Y101" s="139">
        <f t="shared" si="53"/>
        <v>19.66</v>
      </c>
      <c r="Z101" s="139">
        <f t="shared" si="54"/>
        <v>18.581666666666667</v>
      </c>
      <c r="AA101" s="139">
        <f t="shared" si="55"/>
        <v>18.741999999999997</v>
      </c>
      <c r="AB101" s="139">
        <f t="shared" si="56"/>
        <v>17.490000000000002</v>
      </c>
      <c r="AC101" s="139">
        <f t="shared" si="57"/>
        <v>17.894285714285719</v>
      </c>
      <c r="AD101" s="139">
        <f t="shared" si="58"/>
        <v>18.03</v>
      </c>
      <c r="AE101" s="139">
        <f t="shared" si="59"/>
        <v>19.760000000000002</v>
      </c>
      <c r="AF101" s="139">
        <f t="shared" si="60"/>
        <v>19.899999999999999</v>
      </c>
      <c r="AG101" s="139">
        <f t="shared" si="61"/>
        <v>18.649999999999999</v>
      </c>
      <c r="AH101" s="139">
        <f t="shared" si="62"/>
        <v>17.95</v>
      </c>
      <c r="AI101" s="139">
        <f t="shared" si="63"/>
        <v>16.342500000000001</v>
      </c>
      <c r="AJ101" s="139">
        <f t="shared" si="64"/>
        <v>16.015000000000001</v>
      </c>
      <c r="AK101" s="139">
        <f t="shared" si="65"/>
        <v>20.425000000000001</v>
      </c>
      <c r="AL101" s="139">
        <f t="shared" si="66"/>
        <v>18.553285714285714</v>
      </c>
      <c r="AM101" s="103"/>
      <c r="AN101" s="107"/>
      <c r="AO101" s="107">
        <v>150</v>
      </c>
      <c r="AQ101" s="115">
        <v>17.84</v>
      </c>
      <c r="AR101" s="115">
        <v>18.690000000000001</v>
      </c>
      <c r="AS101" s="122">
        <v>21.94</v>
      </c>
      <c r="AT101" s="122">
        <v>22.85</v>
      </c>
      <c r="AZ101">
        <v>21.82</v>
      </c>
      <c r="BA101" s="104">
        <v>22.38</v>
      </c>
      <c r="BB101">
        <v>24.72</v>
      </c>
      <c r="BI101" s="103">
        <v>15.05</v>
      </c>
      <c r="BM101" s="103">
        <v>12.43</v>
      </c>
      <c r="BO101" s="103">
        <v>15.92</v>
      </c>
      <c r="BR101" s="103">
        <v>18.75</v>
      </c>
      <c r="BU101" s="103">
        <v>20.97</v>
      </c>
      <c r="BX101" s="103">
        <v>15.03</v>
      </c>
      <c r="CA101" s="103">
        <v>19.64</v>
      </c>
      <c r="CC101" s="103">
        <v>18.21</v>
      </c>
      <c r="CH101" s="128"/>
      <c r="CO101" s="103" t="e">
        <f>DMAX(_xlnm.Database,"最大値",_１５０Ｍ)</f>
        <v>#REF!</v>
      </c>
      <c r="CP101" s="103" t="e">
        <f>DMIN(_xlnm.Database,"最小値",_１５０Ｍ)</f>
        <v>#REF!</v>
      </c>
      <c r="CQ101" s="103" t="e">
        <f>DAVERAGE(_xlnm.Database,"平年値",_１５０Ｍ)</f>
        <v>#REF!</v>
      </c>
    </row>
    <row r="102" spans="1:95">
      <c r="A102" s="103"/>
      <c r="B102" s="107"/>
      <c r="C102" s="107">
        <v>200</v>
      </c>
      <c r="D102" s="115"/>
      <c r="E102" s="103">
        <f t="shared" si="35"/>
        <v>1</v>
      </c>
      <c r="F102" s="103">
        <f t="shared" si="36"/>
        <v>14.11</v>
      </c>
      <c r="G102" s="114">
        <f t="shared" si="37"/>
        <v>14.11</v>
      </c>
      <c r="H102" s="103">
        <f t="shared" si="38"/>
        <v>14.11</v>
      </c>
      <c r="I102" s="103">
        <f t="shared" si="39"/>
        <v>14.11</v>
      </c>
      <c r="J102" s="4">
        <f t="shared" si="41"/>
        <v>-14.11</v>
      </c>
      <c r="K102" s="4" t="e">
        <f t="shared" si="40"/>
        <v>#DIV/0!</v>
      </c>
      <c r="M102" s="126">
        <v>200</v>
      </c>
      <c r="N102" s="139">
        <f t="shared" si="42"/>
        <v>14.11</v>
      </c>
      <c r="O102" s="139">
        <f t="shared" si="43"/>
        <v>18.215</v>
      </c>
      <c r="P102" s="139">
        <f t="shared" si="44"/>
        <v>19.055</v>
      </c>
      <c r="Q102" s="139">
        <f t="shared" si="45"/>
        <v>15.59</v>
      </c>
      <c r="R102" s="139">
        <f t="shared" si="46"/>
        <v>15.08</v>
      </c>
      <c r="S102" s="139">
        <f t="shared" si="47"/>
        <v>17.169999999999998</v>
      </c>
      <c r="T102" s="139">
        <f t="shared" si="48"/>
        <v>17.32</v>
      </c>
      <c r="U102" s="139">
        <f t="shared" si="49"/>
        <v>15.414285714285715</v>
      </c>
      <c r="V102" s="139">
        <f t="shared" si="50"/>
        <v>15.232857142857144</v>
      </c>
      <c r="W102" s="139">
        <f t="shared" si="51"/>
        <v>14.843333333333334</v>
      </c>
      <c r="X102" s="139">
        <f t="shared" si="52"/>
        <v>15.408333333333333</v>
      </c>
      <c r="Y102" s="139">
        <f t="shared" si="53"/>
        <v>16.876666666666669</v>
      </c>
      <c r="Z102" s="139">
        <f t="shared" si="54"/>
        <v>17.003333333333334</v>
      </c>
      <c r="AA102" s="139">
        <f t="shared" si="55"/>
        <v>15.5</v>
      </c>
      <c r="AB102" s="139">
        <f t="shared" si="56"/>
        <v>14.816000000000003</v>
      </c>
      <c r="AC102" s="139">
        <f t="shared" si="57"/>
        <v>14.955714285714283</v>
      </c>
      <c r="AD102" s="139">
        <f t="shared" si="58"/>
        <v>16.7</v>
      </c>
      <c r="AE102" s="139">
        <f t="shared" si="59"/>
        <v>18.16</v>
      </c>
      <c r="AF102" s="139">
        <f t="shared" si="60"/>
        <v>18.25</v>
      </c>
      <c r="AG102" s="139">
        <f t="shared" si="61"/>
        <v>16.21</v>
      </c>
      <c r="AH102" s="139">
        <f t="shared" si="62"/>
        <v>14.79</v>
      </c>
      <c r="AI102" s="139">
        <f t="shared" si="63"/>
        <v>14.60375</v>
      </c>
      <c r="AJ102" s="139">
        <f t="shared" si="64"/>
        <v>14.051250000000001</v>
      </c>
      <c r="AK102" s="139">
        <f t="shared" si="65"/>
        <v>18.920000000000002</v>
      </c>
      <c r="AL102" s="139">
        <f t="shared" si="66"/>
        <v>16.178146825396826</v>
      </c>
      <c r="AM102" s="103"/>
      <c r="AN102" s="107"/>
      <c r="AO102" s="107">
        <v>200</v>
      </c>
      <c r="AQ102" s="115">
        <v>14.11</v>
      </c>
      <c r="AR102" s="115">
        <v>16.97</v>
      </c>
      <c r="AS102" s="122">
        <v>20.440000000000001</v>
      </c>
      <c r="AT102" s="122">
        <v>20</v>
      </c>
      <c r="AY102">
        <v>18</v>
      </c>
      <c r="AZ102">
        <v>18.89</v>
      </c>
      <c r="BA102" s="104">
        <v>20.170000000000002</v>
      </c>
      <c r="BB102">
        <v>19.600000000000001</v>
      </c>
      <c r="BI102" s="103">
        <v>13.38</v>
      </c>
      <c r="BM102" s="103">
        <v>10.87</v>
      </c>
      <c r="BO102" s="103">
        <v>13.08</v>
      </c>
      <c r="BR102" s="103">
        <v>16.600000000000001</v>
      </c>
      <c r="BU102" s="103">
        <v>19.82</v>
      </c>
      <c r="BX102" s="103">
        <v>13.44</v>
      </c>
      <c r="CA102" s="103">
        <v>17.170000000000002</v>
      </c>
      <c r="CC102" s="103">
        <v>14.61</v>
      </c>
      <c r="CH102" s="128"/>
      <c r="CO102" s="103" t="e">
        <f>DMAX(_xlnm.Database,"最大値",_２００Ｍ)</f>
        <v>#REF!</v>
      </c>
      <c r="CP102" s="103" t="e">
        <f>DMIN(_xlnm.Database,"最小値",_２００Ｍ)</f>
        <v>#REF!</v>
      </c>
      <c r="CQ102" s="103" t="e">
        <f>DAVERAGE(_xlnm.Database,"平年値",_２００Ｍ)</f>
        <v>#REF!</v>
      </c>
    </row>
    <row r="103" spans="1:95">
      <c r="A103" s="103"/>
      <c r="B103" s="107"/>
      <c r="C103" s="107">
        <v>300</v>
      </c>
      <c r="D103" s="115"/>
      <c r="E103" s="103">
        <f t="shared" si="35"/>
        <v>1</v>
      </c>
      <c r="F103" s="103">
        <f t="shared" si="36"/>
        <v>10.76</v>
      </c>
      <c r="G103" s="114">
        <f t="shared" si="37"/>
        <v>10.76</v>
      </c>
      <c r="H103" s="103">
        <f t="shared" si="38"/>
        <v>10.76</v>
      </c>
      <c r="I103" s="103">
        <f t="shared" si="39"/>
        <v>10.76</v>
      </c>
      <c r="J103" s="4">
        <f t="shared" si="41"/>
        <v>-10.76</v>
      </c>
      <c r="K103" s="4" t="e">
        <f t="shared" si="40"/>
        <v>#DIV/0!</v>
      </c>
      <c r="M103" s="126">
        <v>300</v>
      </c>
      <c r="N103" s="139">
        <f t="shared" si="42"/>
        <v>10.76</v>
      </c>
      <c r="O103" s="139">
        <f t="shared" si="43"/>
        <v>15.100000000000001</v>
      </c>
      <c r="P103" s="139">
        <f t="shared" si="44"/>
        <v>16.765000000000001</v>
      </c>
      <c r="Q103" s="139">
        <f t="shared" si="45"/>
        <v>13.44</v>
      </c>
      <c r="R103" s="139">
        <f t="shared" si="46"/>
        <v>9.9</v>
      </c>
      <c r="S103" s="139">
        <f t="shared" si="47"/>
        <v>14.1</v>
      </c>
      <c r="T103" s="139">
        <f t="shared" si="48"/>
        <v>16.39</v>
      </c>
      <c r="U103" s="139">
        <f t="shared" si="49"/>
        <v>15.85</v>
      </c>
      <c r="V103" s="139">
        <f t="shared" si="50"/>
        <v>17.079999999999998</v>
      </c>
      <c r="W103" s="139" t="e">
        <f t="shared" si="51"/>
        <v>#DIV/0!</v>
      </c>
      <c r="X103" s="139" t="e">
        <f t="shared" si="52"/>
        <v>#DIV/0!</v>
      </c>
      <c r="Y103" s="139" t="e">
        <f t="shared" si="53"/>
        <v>#DIV/0!</v>
      </c>
      <c r="Z103" s="139" t="e">
        <f t="shared" si="54"/>
        <v>#DIV/0!</v>
      </c>
      <c r="AA103" s="139" t="e">
        <f t="shared" si="55"/>
        <v>#DIV/0!</v>
      </c>
      <c r="AB103" s="139" t="e">
        <f t="shared" si="56"/>
        <v>#DIV/0!</v>
      </c>
      <c r="AC103" s="139" t="e">
        <f t="shared" si="57"/>
        <v>#DIV/0!</v>
      </c>
      <c r="AD103" s="139">
        <f t="shared" si="58"/>
        <v>12.76</v>
      </c>
      <c r="AE103" s="139">
        <f t="shared" si="59"/>
        <v>13.67</v>
      </c>
      <c r="AF103" s="139">
        <f t="shared" si="60"/>
        <v>14.27</v>
      </c>
      <c r="AG103" s="139">
        <f t="shared" si="61"/>
        <v>12.43</v>
      </c>
      <c r="AH103" s="139">
        <f t="shared" si="62"/>
        <v>10.44</v>
      </c>
      <c r="AI103" s="139">
        <f t="shared" si="63"/>
        <v>14.57</v>
      </c>
      <c r="AJ103" s="139" t="e">
        <f t="shared" si="64"/>
        <v>#DIV/0!</v>
      </c>
      <c r="AK103" s="139">
        <f t="shared" si="65"/>
        <v>15.914999999999999</v>
      </c>
      <c r="AL103" s="139" t="e">
        <f t="shared" si="66"/>
        <v>#DIV/0!</v>
      </c>
      <c r="AM103" s="103"/>
      <c r="AN103" s="107"/>
      <c r="AO103" s="107">
        <v>300</v>
      </c>
      <c r="AQ103" s="115">
        <v>10.76</v>
      </c>
      <c r="AR103" s="115">
        <v>16.16</v>
      </c>
      <c r="AS103" s="122">
        <v>18.8</v>
      </c>
      <c r="AT103" s="122">
        <v>18.04</v>
      </c>
      <c r="AY103">
        <v>15.86</v>
      </c>
      <c r="AZ103">
        <v>13.23</v>
      </c>
      <c r="BA103" s="104">
        <v>15.89</v>
      </c>
      <c r="BB103">
        <v>14.11</v>
      </c>
      <c r="CH103" s="128"/>
      <c r="CO103" s="103" t="e">
        <f>DMAX(_xlnm.Database,"最大値",_３００Ｍ)</f>
        <v>#REF!</v>
      </c>
      <c r="CP103" s="103" t="e">
        <f>DMIN(_xlnm.Database,"最小値",_３００Ｍ)</f>
        <v>#REF!</v>
      </c>
      <c r="CQ103" s="103" t="e">
        <f>DAVERAGE(_xlnm.Database,"平年値",_３００Ｍ)</f>
        <v>#REF!</v>
      </c>
    </row>
    <row r="104" spans="1:95">
      <c r="A104" s="103"/>
      <c r="B104" s="107"/>
      <c r="C104" s="107">
        <v>400</v>
      </c>
      <c r="E104" s="103">
        <f t="shared" si="35"/>
        <v>0</v>
      </c>
      <c r="F104" s="103">
        <f t="shared" si="36"/>
        <v>0</v>
      </c>
      <c r="G104" s="114" t="e">
        <f t="shared" si="37"/>
        <v>#DIV/0!</v>
      </c>
      <c r="H104" s="103">
        <f t="shared" si="38"/>
        <v>0</v>
      </c>
      <c r="I104" s="103">
        <f t="shared" si="39"/>
        <v>0</v>
      </c>
      <c r="J104" s="4" t="e">
        <f t="shared" si="41"/>
        <v>#DIV/0!</v>
      </c>
      <c r="K104" s="4" t="e">
        <f t="shared" si="40"/>
        <v>#DIV/0!</v>
      </c>
      <c r="M104" s="126">
        <v>400</v>
      </c>
      <c r="N104" s="139" t="e">
        <f t="shared" si="42"/>
        <v>#DIV/0!</v>
      </c>
      <c r="O104" s="139">
        <f t="shared" si="43"/>
        <v>12.385</v>
      </c>
      <c r="P104" s="139">
        <f t="shared" si="44"/>
        <v>13.98</v>
      </c>
      <c r="Q104" s="139">
        <f t="shared" si="45"/>
        <v>8.32</v>
      </c>
      <c r="R104" s="139">
        <f t="shared" si="46"/>
        <v>8.3699999999999992</v>
      </c>
      <c r="S104" s="139">
        <f t="shared" si="47"/>
        <v>10.99</v>
      </c>
      <c r="T104" s="139">
        <f t="shared" si="48"/>
        <v>13.36</v>
      </c>
      <c r="U104" s="139">
        <f t="shared" si="49"/>
        <v>12.299999999999999</v>
      </c>
      <c r="V104" s="139" t="e">
        <f t="shared" si="50"/>
        <v>#DIV/0!</v>
      </c>
      <c r="W104" s="139" t="e">
        <f t="shared" si="51"/>
        <v>#DIV/0!</v>
      </c>
      <c r="X104" s="139" t="e">
        <f t="shared" si="52"/>
        <v>#DIV/0!</v>
      </c>
      <c r="Y104" s="139" t="e">
        <f t="shared" si="53"/>
        <v>#DIV/0!</v>
      </c>
      <c r="Z104" s="139" t="e">
        <f t="shared" si="54"/>
        <v>#DIV/0!</v>
      </c>
      <c r="AA104" s="139" t="e">
        <f t="shared" si="55"/>
        <v>#DIV/0!</v>
      </c>
      <c r="AB104" s="139" t="e">
        <f t="shared" si="56"/>
        <v>#DIV/0!</v>
      </c>
      <c r="AC104" s="139" t="e">
        <f t="shared" si="57"/>
        <v>#DIV/0!</v>
      </c>
      <c r="AD104" s="139">
        <f t="shared" si="58"/>
        <v>8.06</v>
      </c>
      <c r="AE104" s="139">
        <f t="shared" si="59"/>
        <v>10.815000000000001</v>
      </c>
      <c r="AF104" s="139">
        <f t="shared" si="60"/>
        <v>10.865</v>
      </c>
      <c r="AG104" s="139">
        <f t="shared" si="61"/>
        <v>8.7799999999999994</v>
      </c>
      <c r="AH104" s="139">
        <f t="shared" si="62"/>
        <v>8.01</v>
      </c>
      <c r="AI104" s="139">
        <f t="shared" si="63"/>
        <v>11.29</v>
      </c>
      <c r="AJ104" s="139" t="e">
        <f t="shared" si="64"/>
        <v>#DIV/0!</v>
      </c>
      <c r="AK104" s="139">
        <f t="shared" si="65"/>
        <v>13.574999999999999</v>
      </c>
      <c r="AL104" s="139" t="e">
        <f t="shared" si="66"/>
        <v>#DIV/0!</v>
      </c>
      <c r="AM104" s="103"/>
      <c r="AN104" s="107"/>
      <c r="AO104" s="107">
        <v>400</v>
      </c>
      <c r="AY104">
        <v>13.36</v>
      </c>
      <c r="AZ104">
        <v>11.16</v>
      </c>
      <c r="BA104" s="104">
        <v>12.91</v>
      </c>
      <c r="BB104">
        <v>9.39</v>
      </c>
      <c r="CH104" s="128"/>
      <c r="CO104" s="103" t="e">
        <f>DMAX(_xlnm.Database,"最大値",_４００Ｍ)</f>
        <v>#REF!</v>
      </c>
      <c r="CP104" s="103" t="e">
        <f>DMIN(_xlnm.Database,"最小値",_４００Ｍ)</f>
        <v>#REF!</v>
      </c>
      <c r="CQ104" s="103" t="e">
        <f>DAVERAGE(_xlnm.Database,"平年値",_４００Ｍ)</f>
        <v>#REF!</v>
      </c>
    </row>
    <row r="105" spans="1:95">
      <c r="A105" s="103"/>
      <c r="B105" s="107"/>
      <c r="C105" s="107">
        <v>500</v>
      </c>
      <c r="E105" s="103">
        <f t="shared" si="35"/>
        <v>0</v>
      </c>
      <c r="F105" s="103">
        <f t="shared" si="36"/>
        <v>0</v>
      </c>
      <c r="G105" s="114" t="e">
        <f t="shared" si="37"/>
        <v>#DIV/0!</v>
      </c>
      <c r="H105" s="103">
        <f t="shared" si="38"/>
        <v>0</v>
      </c>
      <c r="I105" s="103">
        <f t="shared" si="39"/>
        <v>0</v>
      </c>
      <c r="J105" s="4" t="e">
        <f t="shared" si="41"/>
        <v>#DIV/0!</v>
      </c>
      <c r="K105" s="4" t="e">
        <f t="shared" si="40"/>
        <v>#DIV/0!</v>
      </c>
      <c r="M105" s="126">
        <v>500</v>
      </c>
      <c r="N105" s="139" t="e">
        <f t="shared" si="42"/>
        <v>#DIV/0!</v>
      </c>
      <c r="O105" s="139" t="e">
        <f t="shared" si="43"/>
        <v>#DIV/0!</v>
      </c>
      <c r="P105" s="139">
        <f t="shared" si="44"/>
        <v>7.53</v>
      </c>
      <c r="Q105" s="139">
        <f t="shared" si="45"/>
        <v>7.03</v>
      </c>
      <c r="R105" s="139">
        <f t="shared" si="46"/>
        <v>6.84</v>
      </c>
      <c r="S105" s="139" t="e">
        <f t="shared" si="47"/>
        <v>#DIV/0!</v>
      </c>
      <c r="T105" s="139" t="e">
        <f t="shared" si="48"/>
        <v>#DIV/0!</v>
      </c>
      <c r="U105" s="139" t="e">
        <f t="shared" si="49"/>
        <v>#DIV/0!</v>
      </c>
      <c r="V105" s="139" t="e">
        <f t="shared" si="50"/>
        <v>#DIV/0!</v>
      </c>
      <c r="W105" s="139" t="e">
        <f t="shared" si="51"/>
        <v>#DIV/0!</v>
      </c>
      <c r="X105" s="139" t="e">
        <f t="shared" si="52"/>
        <v>#DIV/0!</v>
      </c>
      <c r="Y105" s="139" t="e">
        <f t="shared" si="53"/>
        <v>#DIV/0!</v>
      </c>
      <c r="Z105" s="139" t="e">
        <f t="shared" si="54"/>
        <v>#DIV/0!</v>
      </c>
      <c r="AA105" s="139" t="e">
        <f t="shared" si="55"/>
        <v>#DIV/0!</v>
      </c>
      <c r="AB105" s="139" t="e">
        <f t="shared" si="56"/>
        <v>#DIV/0!</v>
      </c>
      <c r="AC105" s="139" t="e">
        <f t="shared" si="57"/>
        <v>#DIV/0!</v>
      </c>
      <c r="AD105" s="139" t="e">
        <f t="shared" si="58"/>
        <v>#DIV/0!</v>
      </c>
      <c r="AE105" s="139">
        <f t="shared" si="59"/>
        <v>8.9550000000000001</v>
      </c>
      <c r="AF105" s="139">
        <f t="shared" si="60"/>
        <v>8.1650000000000009</v>
      </c>
      <c r="AG105" s="139">
        <f t="shared" si="61"/>
        <v>6.21</v>
      </c>
      <c r="AH105" s="139" t="e">
        <f t="shared" si="62"/>
        <v>#DIV/0!</v>
      </c>
      <c r="AI105" s="139" t="e">
        <f t="shared" si="63"/>
        <v>#DIV/0!</v>
      </c>
      <c r="AJ105" s="139" t="e">
        <f t="shared" si="64"/>
        <v>#DIV/0!</v>
      </c>
      <c r="AK105" s="139">
        <f t="shared" si="65"/>
        <v>10.25</v>
      </c>
      <c r="AL105" s="139" t="e">
        <f t="shared" si="66"/>
        <v>#DIV/0!</v>
      </c>
      <c r="AM105" s="103"/>
      <c r="AN105" s="107"/>
      <c r="AO105" s="107">
        <v>500</v>
      </c>
      <c r="BA105" s="104"/>
      <c r="CH105" s="128"/>
      <c r="CO105" s="103" t="e">
        <f>DMAX(_xlnm.Database,"最大値",_５００Ｍ)</f>
        <v>#REF!</v>
      </c>
      <c r="CP105" s="103" t="e">
        <f>DMIN(_xlnm.Database,"最小値",_５００Ｍ)</f>
        <v>#REF!</v>
      </c>
      <c r="CQ105" s="103" t="e">
        <f>DAVERAGE(_xlnm.Database,"平年値",_５００Ｍ)</f>
        <v>#REF!</v>
      </c>
    </row>
    <row r="106" spans="1:95">
      <c r="A106" s="103"/>
      <c r="B106" s="107"/>
      <c r="C106" s="107">
        <v>600</v>
      </c>
      <c r="E106" s="103">
        <f t="shared" si="35"/>
        <v>0</v>
      </c>
      <c r="F106" s="103">
        <f t="shared" si="36"/>
        <v>0</v>
      </c>
      <c r="G106" s="114" t="e">
        <f t="shared" si="37"/>
        <v>#DIV/0!</v>
      </c>
      <c r="H106" s="103">
        <f t="shared" si="38"/>
        <v>0</v>
      </c>
      <c r="I106" s="103">
        <f t="shared" si="39"/>
        <v>0</v>
      </c>
      <c r="J106" s="4" t="e">
        <f t="shared" si="41"/>
        <v>#DIV/0!</v>
      </c>
      <c r="K106" s="4" t="e">
        <f t="shared" si="40"/>
        <v>#DIV/0!</v>
      </c>
      <c r="M106" s="126">
        <v>600</v>
      </c>
      <c r="N106" s="139" t="e">
        <f t="shared" si="42"/>
        <v>#DIV/0!</v>
      </c>
      <c r="O106" s="139" t="e">
        <f t="shared" si="43"/>
        <v>#DIV/0!</v>
      </c>
      <c r="P106" s="139" t="e">
        <f t="shared" si="44"/>
        <v>#DIV/0!</v>
      </c>
      <c r="Q106" s="139" t="e">
        <f t="shared" si="45"/>
        <v>#DIV/0!</v>
      </c>
      <c r="R106" s="139" t="e">
        <f t="shared" si="46"/>
        <v>#DIV/0!</v>
      </c>
      <c r="S106" s="139" t="e">
        <f t="shared" si="47"/>
        <v>#DIV/0!</v>
      </c>
      <c r="T106" s="139" t="e">
        <f t="shared" si="48"/>
        <v>#DIV/0!</v>
      </c>
      <c r="U106" s="139" t="e">
        <f t="shared" si="49"/>
        <v>#DIV/0!</v>
      </c>
      <c r="V106" s="139" t="e">
        <f t="shared" si="50"/>
        <v>#DIV/0!</v>
      </c>
      <c r="W106" s="139" t="e">
        <f t="shared" si="51"/>
        <v>#DIV/0!</v>
      </c>
      <c r="X106" s="139" t="e">
        <f t="shared" si="52"/>
        <v>#DIV/0!</v>
      </c>
      <c r="Y106" s="139" t="e">
        <f t="shared" si="53"/>
        <v>#DIV/0!</v>
      </c>
      <c r="Z106" s="139" t="e">
        <f t="shared" si="54"/>
        <v>#DIV/0!</v>
      </c>
      <c r="AA106" s="139" t="e">
        <f t="shared" si="55"/>
        <v>#DIV/0!</v>
      </c>
      <c r="AB106" s="139" t="e">
        <f t="shared" si="56"/>
        <v>#DIV/0!</v>
      </c>
      <c r="AC106" s="139" t="e">
        <f t="shared" si="57"/>
        <v>#DIV/0!</v>
      </c>
      <c r="AD106" s="139" t="e">
        <f t="shared" si="58"/>
        <v>#DIV/0!</v>
      </c>
      <c r="AE106" s="139" t="e">
        <f t="shared" si="59"/>
        <v>#DIV/0!</v>
      </c>
      <c r="AF106" s="139" t="e">
        <f t="shared" si="60"/>
        <v>#DIV/0!</v>
      </c>
      <c r="AG106" s="139" t="e">
        <f t="shared" si="61"/>
        <v>#DIV/0!</v>
      </c>
      <c r="AH106" s="139" t="e">
        <f t="shared" si="62"/>
        <v>#DIV/0!</v>
      </c>
      <c r="AI106" s="139" t="e">
        <f t="shared" si="63"/>
        <v>#DIV/0!</v>
      </c>
      <c r="AJ106" s="139" t="e">
        <f t="shared" si="64"/>
        <v>#DIV/0!</v>
      </c>
      <c r="AK106" s="139" t="e">
        <f t="shared" si="65"/>
        <v>#DIV/0!</v>
      </c>
      <c r="AL106" s="139" t="e">
        <f t="shared" si="66"/>
        <v>#DIV/0!</v>
      </c>
      <c r="AM106" s="103"/>
      <c r="AN106" s="107"/>
      <c r="AO106" s="107">
        <v>600</v>
      </c>
      <c r="AS106" s="103"/>
      <c r="AT106" s="103"/>
      <c r="AU106" s="103"/>
      <c r="AY106" s="103"/>
      <c r="AZ106" s="103"/>
      <c r="BA106" s="104"/>
      <c r="BB106" s="103"/>
      <c r="BC106" s="103"/>
      <c r="BD106" s="103"/>
      <c r="BE106" s="103"/>
      <c r="BF106" s="103"/>
      <c r="BG106" s="103"/>
      <c r="BH106" s="103"/>
      <c r="BI106" s="103"/>
      <c r="BJ106" s="103"/>
      <c r="BK106" s="103"/>
      <c r="BL106" s="103"/>
      <c r="BM106" s="103"/>
      <c r="BN106" s="103"/>
      <c r="BO106" s="103"/>
      <c r="BP106" s="103"/>
      <c r="BQ106" s="103"/>
      <c r="BR106" s="103"/>
      <c r="BS106" s="103"/>
      <c r="BT106" s="103"/>
      <c r="BU106" s="103"/>
      <c r="BV106" s="103"/>
      <c r="BW106" s="103"/>
      <c r="BX106" s="103"/>
      <c r="BY106" s="103"/>
      <c r="BZ106" s="103"/>
      <c r="CA106" s="103"/>
      <c r="CB106" s="103"/>
      <c r="CC106" s="103"/>
      <c r="CD106" s="103"/>
      <c r="CE106" s="103"/>
      <c r="CF106" s="103"/>
      <c r="CG106" s="103"/>
      <c r="CH106" s="128"/>
      <c r="CO106" s="103" t="e">
        <f>DMAX(_xlnm.Database,"最大値",_６００Ｍ)</f>
        <v>#REF!</v>
      </c>
      <c r="CP106" s="103" t="e">
        <f>DMIN(_xlnm.Database,"最小値",_６００Ｍ)</f>
        <v>#REF!</v>
      </c>
      <c r="CQ106" s="103" t="e">
        <f>DAVERAGE(_xlnm.Database,"平年値",_６００Ｍ)</f>
        <v>#REF!</v>
      </c>
    </row>
    <row r="107" spans="1:95">
      <c r="A107" s="103"/>
      <c r="B107" s="104"/>
      <c r="C107" s="104"/>
      <c r="E107" s="103"/>
      <c r="F107" s="103"/>
      <c r="G107" s="114"/>
      <c r="H107" s="103"/>
      <c r="I107" s="103"/>
      <c r="J107" s="4"/>
      <c r="K107" s="4"/>
      <c r="M107" s="126"/>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03"/>
      <c r="AN107" s="104"/>
      <c r="AO107" s="104"/>
      <c r="AS107" s="103"/>
      <c r="AT107" s="103"/>
      <c r="AU107" s="103"/>
      <c r="AY107" s="103"/>
      <c r="AZ107" s="103"/>
      <c r="BA107" s="104"/>
      <c r="BB107" s="103"/>
      <c r="BC107" s="103"/>
      <c r="BD107" s="103"/>
      <c r="BE107" s="103"/>
      <c r="BF107" s="103"/>
      <c r="BG107" s="103"/>
      <c r="BH107" s="103"/>
      <c r="BI107" s="103"/>
      <c r="BJ107" s="103"/>
      <c r="BK107" s="103"/>
      <c r="BL107" s="103"/>
      <c r="BM107" s="103"/>
      <c r="BN107" s="103"/>
      <c r="BO107" s="103"/>
      <c r="BP107" s="103"/>
      <c r="BQ107" s="103"/>
      <c r="BR107" s="103"/>
      <c r="BS107" s="103"/>
      <c r="BT107" s="103"/>
      <c r="BU107" s="103"/>
      <c r="BV107" s="103"/>
      <c r="BW107" s="103"/>
      <c r="BX107" s="103"/>
      <c r="BY107" s="103"/>
      <c r="BZ107" s="103"/>
      <c r="CA107" s="103"/>
      <c r="CB107" s="103"/>
      <c r="CC107" s="103"/>
      <c r="CD107" s="103"/>
      <c r="CE107" s="103"/>
      <c r="CF107" s="103"/>
      <c r="CG107" s="103"/>
      <c r="CH107" s="104"/>
      <c r="CO107" s="103"/>
      <c r="CP107" s="103"/>
      <c r="CQ107" s="103"/>
    </row>
    <row r="108" spans="1:95" s="131" customFormat="1">
      <c r="A108" s="129"/>
      <c r="B108" s="130"/>
      <c r="C108" s="130" t="s">
        <v>14</v>
      </c>
      <c r="E108" s="123">
        <f>COUNT(AP108:AQ108)</f>
        <v>1</v>
      </c>
      <c r="F108" s="123">
        <f>SUM(AP108:AQ108)</f>
        <v>248</v>
      </c>
      <c r="G108" s="124">
        <f>AVERAGE(AP108:AQ108)</f>
        <v>248</v>
      </c>
      <c r="H108" s="123">
        <f>MAX(AP108:AQ108)</f>
        <v>248</v>
      </c>
      <c r="I108" s="123">
        <f>MIN(AP108:AQ108)</f>
        <v>248</v>
      </c>
      <c r="J108" s="125">
        <f>D108-G108</f>
        <v>-248</v>
      </c>
      <c r="K108" s="125" t="e">
        <f>STDEV(AP108:AQ108)</f>
        <v>#DIV/0!</v>
      </c>
      <c r="M108" s="132" t="s">
        <v>14</v>
      </c>
      <c r="N108" s="132">
        <f>G108*1</f>
        <v>248</v>
      </c>
      <c r="O108" s="132">
        <f>G126*1</f>
        <v>313.5</v>
      </c>
      <c r="P108" s="132">
        <f>G144*1</f>
        <v>315.5</v>
      </c>
      <c r="Q108" s="132">
        <f>G162*1</f>
        <v>61</v>
      </c>
      <c r="R108" s="132">
        <f>G180*1</f>
        <v>201</v>
      </c>
      <c r="S108" s="132">
        <f>G360*1</f>
        <v>124.33333333333333</v>
      </c>
      <c r="T108" s="132">
        <f>G414*1</f>
        <v>77.5</v>
      </c>
      <c r="U108" s="132">
        <f>G342*1</f>
        <v>158.6</v>
      </c>
      <c r="V108" s="132">
        <f>G198*1</f>
        <v>183.33333333333334</v>
      </c>
      <c r="W108" s="132">
        <f>G216*1</f>
        <v>156.4</v>
      </c>
      <c r="X108" s="132">
        <f>G234*1</f>
        <v>118.4</v>
      </c>
      <c r="Y108" s="132">
        <f>G252*1</f>
        <v>128.19999999999999</v>
      </c>
      <c r="Z108" s="132">
        <f>G270*1</f>
        <v>121.4</v>
      </c>
      <c r="AA108" s="132">
        <f>G432*1</f>
        <v>109.6</v>
      </c>
      <c r="AB108" s="132">
        <f>G396*1</f>
        <v>78.599999999999994</v>
      </c>
      <c r="AC108" s="132">
        <f>G324*1</f>
        <v>188</v>
      </c>
      <c r="AD108" s="132">
        <f>G90*1</f>
        <v>68</v>
      </c>
      <c r="AE108" s="132">
        <f>G72*1</f>
        <v>88</v>
      </c>
      <c r="AF108" s="132">
        <f>G54*1</f>
        <v>81.5</v>
      </c>
      <c r="AG108" s="132">
        <f>G36*1</f>
        <v>73</v>
      </c>
      <c r="AH108" s="132">
        <f>G18*1</f>
        <v>77</v>
      </c>
      <c r="AI108" s="132">
        <f>G288*1</f>
        <v>211.83333333333334</v>
      </c>
      <c r="AJ108" s="132">
        <f>G378*1</f>
        <v>170.28571428571428</v>
      </c>
      <c r="AK108" s="132">
        <f>G306*1</f>
        <v>197.5</v>
      </c>
      <c r="AL108" s="132">
        <f>AVERAGE(N108:AK108)</f>
        <v>147.93690476190474</v>
      </c>
      <c r="AM108" s="123"/>
      <c r="AN108" s="130"/>
      <c r="AO108" s="130" t="s">
        <v>14</v>
      </c>
      <c r="AQ108" s="131">
        <v>248</v>
      </c>
      <c r="AR108" s="131">
        <v>346</v>
      </c>
      <c r="AS108" s="123">
        <v>213</v>
      </c>
      <c r="AT108" s="123">
        <v>283</v>
      </c>
      <c r="AU108" s="123">
        <v>252</v>
      </c>
      <c r="AY108" s="131">
        <v>120</v>
      </c>
      <c r="AZ108" s="123">
        <v>130</v>
      </c>
      <c r="BA108" s="123">
        <v>120</v>
      </c>
      <c r="BB108" s="123">
        <v>154</v>
      </c>
      <c r="BC108" s="123"/>
      <c r="BD108" s="123"/>
      <c r="BE108" s="123"/>
      <c r="BF108" s="123"/>
      <c r="BG108" s="123"/>
      <c r="BH108" s="123"/>
      <c r="BI108" s="123">
        <v>315</v>
      </c>
      <c r="BJ108" s="123"/>
      <c r="BK108" s="123"/>
      <c r="BL108" s="123"/>
      <c r="BM108" s="123">
        <v>249</v>
      </c>
      <c r="BN108" s="123"/>
      <c r="BO108" s="123">
        <v>142</v>
      </c>
      <c r="BP108" s="123"/>
      <c r="BQ108" s="123"/>
      <c r="BR108" s="123">
        <v>251</v>
      </c>
      <c r="BS108" s="123"/>
      <c r="BT108" s="123"/>
      <c r="BU108" s="123">
        <v>248</v>
      </c>
      <c r="BV108" s="123"/>
      <c r="BW108" s="123"/>
      <c r="BX108" s="123">
        <v>213</v>
      </c>
      <c r="BY108" s="123"/>
      <c r="BZ108" s="123"/>
      <c r="CA108" s="123">
        <v>315</v>
      </c>
      <c r="CB108" s="123"/>
      <c r="CC108" s="123">
        <v>258</v>
      </c>
      <c r="CD108" s="123"/>
      <c r="CE108" s="123"/>
      <c r="CF108" s="123"/>
      <c r="CG108" s="123"/>
      <c r="CH108" s="133"/>
      <c r="CO108" s="123" t="e">
        <f>DMAX(_xlnm.Database,"最大値",流向)</f>
        <v>#REF!</v>
      </c>
      <c r="CP108" s="123" t="e">
        <f>DMIN(_xlnm.Database,"最小値",流向)</f>
        <v>#REF!</v>
      </c>
      <c r="CQ108" s="123" t="e">
        <f>DAVERAGE(_xlnm.Database,"平年値",流向)</f>
        <v>#REF!</v>
      </c>
    </row>
    <row r="109" spans="1:95" s="109" customFormat="1">
      <c r="A109" s="117"/>
      <c r="B109" s="134"/>
      <c r="C109" s="134" t="s">
        <v>15</v>
      </c>
      <c r="E109" s="108">
        <f>COUNT(AP109:AQ109)</f>
        <v>1</v>
      </c>
      <c r="F109" s="108">
        <f>SUM(AP109:AQ109)</f>
        <v>2.2000000000000002</v>
      </c>
      <c r="G109" s="116">
        <f>AVERAGE(AP109:AQ109)</f>
        <v>2.2000000000000002</v>
      </c>
      <c r="H109" s="108">
        <f>MAX(AP109:AQ109)</f>
        <v>2.2000000000000002</v>
      </c>
      <c r="I109" s="108">
        <f>MIN(AP109:AQ109)</f>
        <v>2.2000000000000002</v>
      </c>
      <c r="J109" s="135">
        <f>D109-G109</f>
        <v>-2.2000000000000002</v>
      </c>
      <c r="K109" s="135" t="e">
        <f>STDEV(AP109:AQ109)</f>
        <v>#DIV/0!</v>
      </c>
      <c r="M109" s="136" t="s">
        <v>15</v>
      </c>
      <c r="N109" s="137">
        <f>G109*1</f>
        <v>2.2000000000000002</v>
      </c>
      <c r="O109" s="137">
        <f>G127*1</f>
        <v>1.3</v>
      </c>
      <c r="P109" s="137">
        <f>G145*1</f>
        <v>0.75</v>
      </c>
      <c r="Q109" s="137">
        <f>G163*1</f>
        <v>0.9</v>
      </c>
      <c r="R109" s="137">
        <f>G181*1</f>
        <v>1</v>
      </c>
      <c r="S109" s="137">
        <f>G361*1</f>
        <v>0.8666666666666667</v>
      </c>
      <c r="T109" s="137">
        <f>G415*1</f>
        <v>1.4249999999999998</v>
      </c>
      <c r="U109" s="137">
        <f>G343*1</f>
        <v>1.24</v>
      </c>
      <c r="V109" s="137">
        <f>G199*1</f>
        <v>1.7666666666666666</v>
      </c>
      <c r="W109" s="137">
        <f>G217*1</f>
        <v>1.4400000000000002</v>
      </c>
      <c r="X109" s="137">
        <f>G235*1</f>
        <v>1.28</v>
      </c>
      <c r="Y109" s="137">
        <f>G253*1</f>
        <v>1.5000000000000002</v>
      </c>
      <c r="Z109" s="137">
        <f>G271*1</f>
        <v>1.3199999999999998</v>
      </c>
      <c r="AA109" s="137">
        <f>G433*1</f>
        <v>1</v>
      </c>
      <c r="AB109" s="137">
        <f>G397*1</f>
        <v>0.95999999999999974</v>
      </c>
      <c r="AC109" s="137">
        <f>G325*1</f>
        <v>0.9</v>
      </c>
      <c r="AD109" s="137">
        <f>G91*1</f>
        <v>3.3</v>
      </c>
      <c r="AE109" s="137">
        <f>G73*1</f>
        <v>2.5499999999999998</v>
      </c>
      <c r="AF109" s="137">
        <f>G55*1</f>
        <v>2.7</v>
      </c>
      <c r="AG109" s="137">
        <f>G37*1</f>
        <v>3.3</v>
      </c>
      <c r="AH109" s="137">
        <f>G19*1</f>
        <v>3.5</v>
      </c>
      <c r="AI109" s="137">
        <f>G289*1</f>
        <v>0.84333333333333327</v>
      </c>
      <c r="AJ109" s="137">
        <f>G379*1</f>
        <v>0.97857142857142865</v>
      </c>
      <c r="AK109" s="137">
        <f>G307*1</f>
        <v>1.05</v>
      </c>
      <c r="AL109" s="137">
        <f>AVERAGE(N109:AK109)</f>
        <v>1.5862599206349206</v>
      </c>
      <c r="AM109" s="108"/>
      <c r="AN109" s="134"/>
      <c r="AO109" s="134" t="s">
        <v>15</v>
      </c>
      <c r="AQ109" s="109">
        <v>2.2000000000000002</v>
      </c>
      <c r="AR109" s="109">
        <v>1</v>
      </c>
      <c r="AS109" s="108">
        <v>1.3</v>
      </c>
      <c r="AT109" s="108">
        <v>0.4</v>
      </c>
      <c r="AU109" s="108">
        <v>0.8</v>
      </c>
      <c r="AY109" s="109">
        <v>0.4</v>
      </c>
      <c r="AZ109" s="108">
        <v>1.1000000000000001</v>
      </c>
      <c r="BA109" s="108">
        <v>1</v>
      </c>
      <c r="BB109" s="108">
        <v>1.72</v>
      </c>
      <c r="BC109" s="108"/>
      <c r="BD109" s="108"/>
      <c r="BE109" s="108"/>
      <c r="BF109" s="108"/>
      <c r="BG109" s="108"/>
      <c r="BH109" s="108"/>
      <c r="BI109" s="108">
        <v>0.42</v>
      </c>
      <c r="BJ109" s="108"/>
      <c r="BK109" s="108"/>
      <c r="BL109" s="108"/>
      <c r="BM109" s="108">
        <v>0.5</v>
      </c>
      <c r="BN109" s="108"/>
      <c r="BO109" s="108">
        <v>1.2</v>
      </c>
      <c r="BP109" s="108"/>
      <c r="BQ109" s="108"/>
      <c r="BR109" s="108">
        <v>0.5</v>
      </c>
      <c r="BS109" s="108"/>
      <c r="BT109" s="108"/>
      <c r="BU109" s="108">
        <v>1.1000000000000001</v>
      </c>
      <c r="BV109" s="108"/>
      <c r="BW109" s="108"/>
      <c r="BX109" s="108">
        <v>1.1000000000000001</v>
      </c>
      <c r="BY109" s="108"/>
      <c r="BZ109" s="108"/>
      <c r="CA109" s="108">
        <v>0.7</v>
      </c>
      <c r="CB109" s="108"/>
      <c r="CC109" s="108">
        <v>1.7</v>
      </c>
      <c r="CD109" s="108"/>
      <c r="CE109" s="108"/>
      <c r="CF109" s="108"/>
      <c r="CG109" s="108"/>
      <c r="CH109" s="138"/>
      <c r="CO109" s="108" t="e">
        <f>DMAX(_xlnm.Database,"最大値",流速)</f>
        <v>#REF!</v>
      </c>
      <c r="CP109" s="108" t="e">
        <f>DMIN(_xlnm.Database,"最小値",流速)</f>
        <v>#REF!</v>
      </c>
      <c r="CQ109" s="108" t="e">
        <f>DAVERAGE(_xlnm.Database,"平年値",流速)</f>
        <v>#REF!</v>
      </c>
    </row>
    <row r="110" spans="1:95" s="163" customFormat="1">
      <c r="A110" s="161" t="s">
        <v>0</v>
      </c>
      <c r="B110" s="162" t="s">
        <v>1</v>
      </c>
      <c r="C110" s="162" t="s">
        <v>2</v>
      </c>
      <c r="E110" s="162" t="s">
        <v>3</v>
      </c>
      <c r="F110" s="162" t="s">
        <v>78</v>
      </c>
      <c r="G110" s="164" t="s">
        <v>4</v>
      </c>
      <c r="H110" s="162" t="s">
        <v>5</v>
      </c>
      <c r="I110" s="162" t="s">
        <v>6</v>
      </c>
      <c r="J110" s="165" t="s">
        <v>7</v>
      </c>
      <c r="K110" s="165" t="s">
        <v>8</v>
      </c>
      <c r="M110" s="140"/>
      <c r="N110" s="141"/>
      <c r="O110" s="141"/>
      <c r="P110" s="141"/>
      <c r="Q110" s="141"/>
      <c r="R110" s="141"/>
      <c r="S110" s="141"/>
      <c r="T110" s="141"/>
      <c r="U110" s="141"/>
      <c r="V110" s="141"/>
      <c r="W110" s="141"/>
      <c r="X110" s="141"/>
      <c r="Y110" s="141"/>
      <c r="Z110" s="141"/>
      <c r="AA110" s="141"/>
      <c r="AB110" s="141"/>
      <c r="AC110" s="141"/>
      <c r="AD110" s="141"/>
      <c r="AE110" s="141"/>
      <c r="AF110" s="141"/>
      <c r="AG110" s="141"/>
      <c r="AH110" s="141"/>
      <c r="AI110" s="141"/>
      <c r="AJ110" s="141"/>
      <c r="AK110" s="141"/>
      <c r="AL110" s="141"/>
      <c r="AM110" s="162" t="s">
        <v>10</v>
      </c>
      <c r="AN110" s="162" t="s">
        <v>11</v>
      </c>
      <c r="AO110" s="162" t="s">
        <v>12</v>
      </c>
      <c r="AQ110" s="163">
        <v>2006</v>
      </c>
      <c r="AR110" s="163">
        <v>2005</v>
      </c>
      <c r="AS110" s="162">
        <v>2004</v>
      </c>
      <c r="AT110" s="162">
        <v>2003</v>
      </c>
      <c r="AU110" s="162">
        <v>2002</v>
      </c>
      <c r="AY110" s="162">
        <v>1998</v>
      </c>
      <c r="AZ110" s="162">
        <v>1997</v>
      </c>
      <c r="BA110" s="162">
        <v>1996</v>
      </c>
      <c r="BB110" s="162">
        <v>1995</v>
      </c>
      <c r="BC110" s="162"/>
      <c r="BD110" s="162"/>
      <c r="BE110" s="162"/>
      <c r="BF110" s="162">
        <v>1991</v>
      </c>
      <c r="BG110" s="162">
        <v>1990</v>
      </c>
      <c r="BH110" s="162">
        <v>1990</v>
      </c>
      <c r="BI110" s="162">
        <v>1990</v>
      </c>
      <c r="BJ110" s="162">
        <v>1989</v>
      </c>
      <c r="BK110" s="162">
        <v>1988</v>
      </c>
      <c r="BL110" s="162">
        <v>1988</v>
      </c>
      <c r="BM110" s="162">
        <v>1988</v>
      </c>
      <c r="BN110" s="162">
        <v>1987</v>
      </c>
      <c r="BO110" s="162">
        <v>1987</v>
      </c>
      <c r="BP110" s="162">
        <v>1987</v>
      </c>
      <c r="BQ110" s="162">
        <v>1986</v>
      </c>
      <c r="BR110" s="162">
        <v>1986</v>
      </c>
      <c r="BS110" s="162">
        <v>1986</v>
      </c>
      <c r="BT110" s="162">
        <v>1985</v>
      </c>
      <c r="BU110" s="162">
        <v>1985</v>
      </c>
      <c r="BV110" s="162">
        <v>1985</v>
      </c>
      <c r="BW110" s="162">
        <v>1984</v>
      </c>
      <c r="BX110" s="162">
        <v>1984</v>
      </c>
      <c r="BY110" s="162">
        <v>1984</v>
      </c>
      <c r="BZ110" s="162">
        <v>1983</v>
      </c>
      <c r="CA110" s="162">
        <v>1983</v>
      </c>
      <c r="CB110" s="162">
        <v>1983</v>
      </c>
      <c r="CC110" s="162">
        <v>1983</v>
      </c>
      <c r="CD110" s="162">
        <v>1982</v>
      </c>
      <c r="CE110" s="162">
        <v>1981</v>
      </c>
      <c r="CF110" s="162">
        <v>1981</v>
      </c>
      <c r="CG110" s="162">
        <v>1981</v>
      </c>
      <c r="CH110" s="162">
        <v>1980</v>
      </c>
    </row>
    <row r="111" spans="1:95">
      <c r="A111" s="104">
        <v>10</v>
      </c>
      <c r="B111" s="107">
        <v>37</v>
      </c>
      <c r="C111" s="107" t="s">
        <v>13</v>
      </c>
      <c r="D111" s="122">
        <v>22</v>
      </c>
      <c r="E111" s="103">
        <f t="shared" ref="E111:E124" si="67">COUNT(AP111:AQ111)</f>
        <v>2</v>
      </c>
      <c r="F111" s="103">
        <f t="shared" ref="F111:F124" si="68">SUM(AP111:AQ111)</f>
        <v>32</v>
      </c>
      <c r="G111" s="114">
        <f t="shared" ref="G111:G124" si="69">AVERAGE(AP111:AQ111)</f>
        <v>16</v>
      </c>
      <c r="H111" s="103">
        <f t="shared" ref="H111:H124" si="70">MAX(AP111:AQ111)</f>
        <v>22</v>
      </c>
      <c r="I111" s="103">
        <f t="shared" ref="I111:I124" si="71">MIN(AP111:AQ111)</f>
        <v>10</v>
      </c>
      <c r="J111" s="4">
        <f t="shared" ref="J111:J124" si="72">D111-G111</f>
        <v>6</v>
      </c>
      <c r="K111" s="4">
        <f t="shared" ref="K111:K124" si="73">STDEV(AP111:AQ111)</f>
        <v>8.4852813742385695</v>
      </c>
      <c r="M111" s="142" t="s">
        <v>81</v>
      </c>
      <c r="N111" s="126">
        <v>36</v>
      </c>
      <c r="O111" s="126">
        <v>37</v>
      </c>
      <c r="P111" s="126">
        <v>38</v>
      </c>
      <c r="Q111" s="126">
        <v>39</v>
      </c>
      <c r="R111" s="126">
        <v>40</v>
      </c>
      <c r="S111" s="126">
        <v>49</v>
      </c>
      <c r="T111" s="126">
        <v>58</v>
      </c>
      <c r="U111" s="126">
        <v>47</v>
      </c>
      <c r="V111" s="126">
        <v>46</v>
      </c>
      <c r="W111" s="126">
        <v>56</v>
      </c>
      <c r="X111" s="126">
        <v>66</v>
      </c>
      <c r="Y111" s="126">
        <v>76</v>
      </c>
      <c r="Z111" s="126">
        <v>75</v>
      </c>
      <c r="AA111" s="126">
        <v>64</v>
      </c>
      <c r="AB111" s="126">
        <v>54</v>
      </c>
      <c r="AC111" s="126">
        <v>45</v>
      </c>
      <c r="AD111" s="126">
        <v>35</v>
      </c>
      <c r="AE111" s="126">
        <v>34</v>
      </c>
      <c r="AF111" s="126">
        <v>33</v>
      </c>
      <c r="AG111" s="126">
        <v>32</v>
      </c>
      <c r="AH111" s="126">
        <v>31</v>
      </c>
      <c r="AI111" s="126">
        <v>42</v>
      </c>
      <c r="AJ111" s="126">
        <v>53</v>
      </c>
      <c r="AK111" s="126">
        <v>44</v>
      </c>
      <c r="AL111" s="142" t="s">
        <v>9</v>
      </c>
      <c r="AM111" s="104">
        <v>10</v>
      </c>
      <c r="AN111" s="107">
        <v>37</v>
      </c>
      <c r="AO111" s="107" t="s">
        <v>13</v>
      </c>
      <c r="AP111">
        <v>22</v>
      </c>
      <c r="AQ111" s="122">
        <v>10</v>
      </c>
      <c r="AR111" s="122">
        <v>4</v>
      </c>
      <c r="AS111" s="104">
        <v>22</v>
      </c>
      <c r="AT111" s="104">
        <v>27</v>
      </c>
      <c r="AU111" s="104">
        <v>4</v>
      </c>
      <c r="AY111" s="104">
        <v>19</v>
      </c>
      <c r="AZ111" s="104">
        <v>20</v>
      </c>
      <c r="BA111" s="104">
        <v>17</v>
      </c>
      <c r="BB111" s="104">
        <v>3</v>
      </c>
      <c r="BC111" s="104"/>
      <c r="BD111" s="104"/>
      <c r="BE111" s="104"/>
      <c r="BF111" s="104"/>
      <c r="BG111" s="104"/>
      <c r="BH111" s="104"/>
      <c r="BI111" s="104">
        <v>4</v>
      </c>
      <c r="BJ111" s="104"/>
      <c r="BK111" s="104"/>
      <c r="BL111" s="104"/>
      <c r="BM111" s="104">
        <v>24</v>
      </c>
      <c r="BN111" s="104"/>
      <c r="BO111" s="104">
        <v>6</v>
      </c>
      <c r="BP111" s="104"/>
      <c r="BQ111" s="104"/>
      <c r="BR111" s="104">
        <v>6</v>
      </c>
      <c r="BS111" s="104"/>
      <c r="BT111" s="104"/>
      <c r="BU111" s="104">
        <v>23</v>
      </c>
      <c r="BV111" s="104"/>
      <c r="BW111" s="104"/>
      <c r="BX111" s="104">
        <v>24</v>
      </c>
      <c r="BY111" s="104"/>
      <c r="BZ111" s="104"/>
      <c r="CA111" s="104">
        <v>7</v>
      </c>
      <c r="CB111" s="104"/>
      <c r="CC111" s="104">
        <v>25</v>
      </c>
      <c r="CD111" s="104"/>
      <c r="CE111" s="104"/>
      <c r="CF111" s="104"/>
      <c r="CG111" s="104"/>
      <c r="CH111" s="128"/>
    </row>
    <row r="112" spans="1:95">
      <c r="A112" s="103"/>
      <c r="B112" s="107"/>
      <c r="C112" s="106">
        <v>0</v>
      </c>
      <c r="D112" s="122">
        <v>26.3</v>
      </c>
      <c r="E112" s="103">
        <f t="shared" si="67"/>
        <v>2</v>
      </c>
      <c r="F112" s="103">
        <f t="shared" si="68"/>
        <v>51.5</v>
      </c>
      <c r="G112" s="114">
        <f t="shared" si="69"/>
        <v>25.75</v>
      </c>
      <c r="H112" s="103">
        <f t="shared" si="70"/>
        <v>26.3</v>
      </c>
      <c r="I112" s="103">
        <f t="shared" si="71"/>
        <v>25.2</v>
      </c>
      <c r="J112" s="4">
        <f t="shared" si="72"/>
        <v>0.55000000000000071</v>
      </c>
      <c r="K112" s="4">
        <f t="shared" si="73"/>
        <v>0.7778174593052033</v>
      </c>
      <c r="M112" s="142" t="s">
        <v>17</v>
      </c>
      <c r="N112" s="127">
        <f>J109*1</f>
        <v>-2.2000000000000002</v>
      </c>
      <c r="O112" s="127">
        <f>J127*1</f>
        <v>-0.70000000000000007</v>
      </c>
      <c r="P112" s="127">
        <f>J145*1</f>
        <v>0.25</v>
      </c>
      <c r="Q112" s="127">
        <f>J163*1</f>
        <v>-0.9</v>
      </c>
      <c r="R112" s="127">
        <f>J181*1</f>
        <v>-1</v>
      </c>
      <c r="S112" s="127">
        <f>J361*1</f>
        <v>-0.8666666666666667</v>
      </c>
      <c r="T112" s="127">
        <f>J415*1</f>
        <v>-1.4249999999999998</v>
      </c>
      <c r="U112" s="127">
        <f>J343*1</f>
        <v>0.56000000000000005</v>
      </c>
      <c r="V112" s="127">
        <f>J199*1</f>
        <v>-1.7666666666666666</v>
      </c>
      <c r="W112" s="127">
        <f>J217*1</f>
        <v>-1.4400000000000002</v>
      </c>
      <c r="X112" s="127">
        <f>J235*1</f>
        <v>-1.28</v>
      </c>
      <c r="Y112" s="127">
        <f>J253*1</f>
        <v>-1.5000000000000002</v>
      </c>
      <c r="Z112" s="127">
        <f>J271*1</f>
        <v>-1.3199999999999998</v>
      </c>
      <c r="AA112" s="127">
        <f>J433*1</f>
        <v>-1</v>
      </c>
      <c r="AB112" s="127">
        <f>J397*1</f>
        <v>-0.95999999999999974</v>
      </c>
      <c r="AC112" s="127">
        <f>J325*1</f>
        <v>-0.9</v>
      </c>
      <c r="AD112" s="127">
        <f>J91*1</f>
        <v>-3.3</v>
      </c>
      <c r="AE112" s="127">
        <f>J73*1</f>
        <v>-0.74999999999999978</v>
      </c>
      <c r="AF112" s="127">
        <f>J55*1</f>
        <v>-0.5</v>
      </c>
      <c r="AG112" s="127">
        <f>J37*1</f>
        <v>-3.3</v>
      </c>
      <c r="AH112" s="127">
        <f>J19*1</f>
        <v>-3.5</v>
      </c>
      <c r="AI112" s="127">
        <f>J289*1</f>
        <v>-0.84333333333333327</v>
      </c>
      <c r="AJ112" s="127">
        <f>J379*1</f>
        <v>-0.97857142857142865</v>
      </c>
      <c r="AK112" s="127">
        <f>J307*1</f>
        <v>-1.05</v>
      </c>
      <c r="AL112" s="127">
        <f t="shared" ref="AL112:AL128" si="74">AVERAGE(N112:AK112)</f>
        <v>-1.2779265873015875</v>
      </c>
      <c r="AM112" s="103"/>
      <c r="AN112" s="107"/>
      <c r="AO112" s="106">
        <v>0</v>
      </c>
      <c r="AP112">
        <v>26.3</v>
      </c>
      <c r="AQ112" s="122">
        <v>25.2</v>
      </c>
      <c r="AR112" s="122">
        <v>26.8</v>
      </c>
      <c r="AS112" s="105">
        <v>25.6</v>
      </c>
      <c r="AT112" s="105">
        <v>25</v>
      </c>
      <c r="AU112" s="105">
        <v>26.3</v>
      </c>
      <c r="AY112" s="144">
        <v>27</v>
      </c>
      <c r="AZ112" s="144">
        <v>24.7</v>
      </c>
      <c r="BA112" s="104">
        <v>25.65</v>
      </c>
      <c r="BB112" s="105">
        <v>26.7</v>
      </c>
      <c r="BC112" s="105"/>
      <c r="BD112" s="105"/>
      <c r="BE112" s="105"/>
      <c r="BF112" s="105"/>
      <c r="BG112" s="105"/>
      <c r="BH112" s="105"/>
      <c r="BI112" s="105">
        <v>26.8</v>
      </c>
      <c r="BJ112" s="105"/>
      <c r="BK112" s="105"/>
      <c r="BL112" s="105"/>
      <c r="BM112" s="105">
        <v>23.8</v>
      </c>
      <c r="BN112" s="105"/>
      <c r="BO112" s="105">
        <v>25</v>
      </c>
      <c r="BP112" s="105"/>
      <c r="BQ112" s="105"/>
      <c r="BR112" s="105">
        <v>26.6</v>
      </c>
      <c r="BS112" s="105"/>
      <c r="BT112" s="105"/>
      <c r="BU112" s="105">
        <v>25.9</v>
      </c>
      <c r="BV112" s="105"/>
      <c r="BW112" s="105"/>
      <c r="BX112" s="105">
        <v>22.3</v>
      </c>
      <c r="BY112" s="105"/>
      <c r="BZ112" s="105"/>
      <c r="CA112" s="105">
        <v>26</v>
      </c>
      <c r="CB112" s="105"/>
      <c r="CC112" s="105">
        <v>25.3</v>
      </c>
      <c r="CD112" s="105"/>
      <c r="CE112" s="105"/>
      <c r="CF112" s="105"/>
      <c r="CG112" s="105"/>
      <c r="CH112" s="143"/>
    </row>
    <row r="113" spans="1:86">
      <c r="A113" s="103"/>
      <c r="B113" s="107"/>
      <c r="C113" s="107">
        <v>10</v>
      </c>
      <c r="D113" s="122">
        <v>26.35</v>
      </c>
      <c r="E113" s="103">
        <f t="shared" si="67"/>
        <v>2</v>
      </c>
      <c r="F113" s="103">
        <f t="shared" si="68"/>
        <v>51.67</v>
      </c>
      <c r="G113" s="114">
        <f t="shared" si="69"/>
        <v>25.835000000000001</v>
      </c>
      <c r="H113" s="103">
        <f t="shared" si="70"/>
        <v>26.35</v>
      </c>
      <c r="I113" s="103">
        <f t="shared" si="71"/>
        <v>25.32</v>
      </c>
      <c r="J113" s="4">
        <f t="shared" si="72"/>
        <v>0.51500000000000057</v>
      </c>
      <c r="K113" s="4">
        <f t="shared" si="73"/>
        <v>0.72831998462214476</v>
      </c>
      <c r="M113" s="142">
        <v>0</v>
      </c>
      <c r="N113" s="127">
        <f t="shared" ref="N113:N124" si="75">J94*1</f>
        <v>-25.2</v>
      </c>
      <c r="O113" s="127">
        <f t="shared" ref="O113:O124" si="76">J112*1</f>
        <v>0.55000000000000071</v>
      </c>
      <c r="P113" s="127">
        <f t="shared" ref="P113:P124" si="77">J130*1</f>
        <v>0.34999999999999787</v>
      </c>
      <c r="Q113" s="127">
        <f t="shared" ref="Q113:Q124" si="78">J148*1</f>
        <v>-25.5</v>
      </c>
      <c r="R113" s="127">
        <f t="shared" ref="R113:R124" si="79">J166*1</f>
        <v>-23.9</v>
      </c>
      <c r="S113" s="127">
        <f t="shared" ref="S113:S124" si="80">J346*1</f>
        <v>-25.98</v>
      </c>
      <c r="T113" s="127">
        <f t="shared" ref="T113:T124" si="81">J400*1</f>
        <v>-25.7</v>
      </c>
      <c r="U113" s="127">
        <f t="shared" ref="U113:U124" si="82">J328*1</f>
        <v>0.41142857142857281</v>
      </c>
      <c r="V113" s="127">
        <f t="shared" ref="V113:V124" si="83">J184*1</f>
        <v>-24.28</v>
      </c>
      <c r="W113" s="127">
        <f t="shared" ref="W113:W124" si="84">J202*1</f>
        <v>-24.283333333333335</v>
      </c>
      <c r="X113" s="127">
        <f t="shared" ref="X113:X124" si="85">J220*1</f>
        <v>-24.733333333333334</v>
      </c>
      <c r="Y113" s="127">
        <f t="shared" ref="Y113:Y124" si="86">J238*1</f>
        <v>-25.200000000000003</v>
      </c>
      <c r="Z113" s="127">
        <f t="shared" ref="Z113:Z124" si="87">J256*1</f>
        <v>-24.983333333333334</v>
      </c>
      <c r="AA113" s="127">
        <f t="shared" ref="AA113:AA124" si="88">J418*1</f>
        <v>-24.599999999999998</v>
      </c>
      <c r="AB113" s="127">
        <f t="shared" ref="AB113:AB124" si="89">J382*1</f>
        <v>-24.64</v>
      </c>
      <c r="AC113" s="127">
        <f t="shared" ref="AC113:AC124" si="90">J310*1</f>
        <v>-24.158571428571427</v>
      </c>
      <c r="AD113" s="127">
        <f t="shared" ref="AD113:AD124" si="91">J76*1</f>
        <v>-27</v>
      </c>
      <c r="AE113" s="127">
        <f t="shared" ref="AE113:AE124" si="92">J58*1</f>
        <v>-0.19999999999999929</v>
      </c>
      <c r="AF113" s="127">
        <f t="shared" ref="AF113:AF124" si="93">J40*1</f>
        <v>-0.45000000000000284</v>
      </c>
      <c r="AG113" s="127">
        <f t="shared" ref="AG113:AG124" si="94">J22*1</f>
        <v>-27.5</v>
      </c>
      <c r="AH113" s="127">
        <f t="shared" ref="AH113:AH124" si="95">J4*1</f>
        <v>-26.4</v>
      </c>
      <c r="AI113" s="127">
        <f t="shared" ref="AI113:AI124" si="96">J274*1</f>
        <v>-25.625</v>
      </c>
      <c r="AJ113" s="127">
        <f t="shared" ref="AJ113:AJ124" si="97">J364*1</f>
        <v>-25.662500000000001</v>
      </c>
      <c r="AK113" s="127">
        <f t="shared" ref="AK113:AK124" si="98">J292*1</f>
        <v>-26.95</v>
      </c>
      <c r="AL113" s="127">
        <f t="shared" si="74"/>
        <v>-20.068110119047617</v>
      </c>
      <c r="AM113" s="103"/>
      <c r="AN113" s="107"/>
      <c r="AO113" s="107">
        <v>10</v>
      </c>
      <c r="AP113">
        <v>26.35</v>
      </c>
      <c r="AQ113" s="122">
        <v>25.32</v>
      </c>
      <c r="AR113" s="122">
        <v>26.85</v>
      </c>
      <c r="AT113" s="122">
        <v>24.98</v>
      </c>
      <c r="AU113" s="122">
        <v>26.22</v>
      </c>
      <c r="AY113" s="5">
        <v>26.87</v>
      </c>
      <c r="AZ113" s="5">
        <v>24.78</v>
      </c>
      <c r="BA113" s="104">
        <v>25.57</v>
      </c>
      <c r="BI113" s="103">
        <v>24.77</v>
      </c>
      <c r="BM113" s="103">
        <v>23.2</v>
      </c>
      <c r="BO113" s="103">
        <v>25.18</v>
      </c>
      <c r="BR113" s="103">
        <v>26.33</v>
      </c>
      <c r="BU113" s="103">
        <v>25.61</v>
      </c>
      <c r="BX113" s="103">
        <v>22.44</v>
      </c>
      <c r="CA113" s="103">
        <v>26.58</v>
      </c>
      <c r="CC113" s="103">
        <v>25.72</v>
      </c>
      <c r="CH113" s="128"/>
    </row>
    <row r="114" spans="1:86">
      <c r="A114" s="103"/>
      <c r="B114" s="107"/>
      <c r="C114" s="107">
        <v>20</v>
      </c>
      <c r="D114" s="122">
        <v>26.35</v>
      </c>
      <c r="E114" s="103">
        <f t="shared" si="67"/>
        <v>2</v>
      </c>
      <c r="F114" s="103">
        <f t="shared" si="68"/>
        <v>51.68</v>
      </c>
      <c r="G114" s="114">
        <f t="shared" si="69"/>
        <v>25.84</v>
      </c>
      <c r="H114" s="103">
        <f t="shared" si="70"/>
        <v>26.35</v>
      </c>
      <c r="I114" s="103">
        <f t="shared" si="71"/>
        <v>25.33</v>
      </c>
      <c r="J114" s="4">
        <f t="shared" si="72"/>
        <v>0.51000000000000156</v>
      </c>
      <c r="K114" s="4">
        <f t="shared" si="73"/>
        <v>0.72124891681028069</v>
      </c>
      <c r="M114" s="142">
        <v>10</v>
      </c>
      <c r="N114" s="127">
        <f t="shared" si="75"/>
        <v>-25.27</v>
      </c>
      <c r="O114" s="127">
        <f t="shared" si="76"/>
        <v>0.51500000000000057</v>
      </c>
      <c r="P114" s="127">
        <f t="shared" si="77"/>
        <v>0.32000000000000028</v>
      </c>
      <c r="Q114" s="127">
        <f t="shared" si="78"/>
        <v>-25.61</v>
      </c>
      <c r="R114" s="127">
        <f t="shared" si="79"/>
        <v>-23.35</v>
      </c>
      <c r="S114" s="127">
        <f t="shared" si="80"/>
        <v>-25.338000000000001</v>
      </c>
      <c r="T114" s="127">
        <f t="shared" si="81"/>
        <v>-25.512499999999999</v>
      </c>
      <c r="U114" s="127">
        <f t="shared" si="82"/>
        <v>0.92714285714285438</v>
      </c>
      <c r="V114" s="127">
        <f t="shared" si="83"/>
        <v>-23.977142857142859</v>
      </c>
      <c r="W114" s="127">
        <f t="shared" si="84"/>
        <v>-24.051666666666666</v>
      </c>
      <c r="X114" s="127">
        <f t="shared" si="85"/>
        <v>-24.568333333333339</v>
      </c>
      <c r="Y114" s="127">
        <f t="shared" si="86"/>
        <v>-24.91333333333333</v>
      </c>
      <c r="Z114" s="127">
        <f t="shared" si="87"/>
        <v>-24.542000000000002</v>
      </c>
      <c r="AA114" s="127">
        <f t="shared" si="88"/>
        <v>-24.333999999999996</v>
      </c>
      <c r="AB114" s="127">
        <f t="shared" si="89"/>
        <v>-24.347999999999999</v>
      </c>
      <c r="AC114" s="127">
        <f t="shared" si="90"/>
        <v>-23.968571428571426</v>
      </c>
      <c r="AD114" s="127">
        <f t="shared" si="91"/>
        <v>-27.13</v>
      </c>
      <c r="AE114" s="127">
        <f t="shared" si="92"/>
        <v>-0.39499999999999957</v>
      </c>
      <c r="AF114" s="127">
        <f t="shared" si="93"/>
        <v>-0.42999999999999972</v>
      </c>
      <c r="AG114" s="127">
        <f t="shared" si="94"/>
        <v>-27.36</v>
      </c>
      <c r="AH114" s="127">
        <f t="shared" si="95"/>
        <v>-26.35</v>
      </c>
      <c r="AI114" s="127">
        <f t="shared" si="96"/>
        <v>-25.133749999999999</v>
      </c>
      <c r="AJ114" s="127">
        <f t="shared" si="97"/>
        <v>-25.1675</v>
      </c>
      <c r="AK114" s="127">
        <f t="shared" si="98"/>
        <v>-26.935000000000002</v>
      </c>
      <c r="AL114" s="127">
        <f t="shared" si="74"/>
        <v>-19.871777281746034</v>
      </c>
      <c r="AM114" s="103"/>
      <c r="AN114" s="107"/>
      <c r="AO114" s="107">
        <v>20</v>
      </c>
      <c r="AP114">
        <v>26.35</v>
      </c>
      <c r="AQ114" s="122">
        <v>25.33</v>
      </c>
      <c r="AR114" s="122">
        <v>26.83</v>
      </c>
      <c r="AT114" s="122">
        <v>24.98</v>
      </c>
      <c r="AU114" s="122">
        <v>26.18</v>
      </c>
      <c r="AY114" s="5">
        <v>26.85</v>
      </c>
      <c r="AZ114" s="5">
        <v>24.79</v>
      </c>
      <c r="BA114" s="104">
        <v>25.55</v>
      </c>
      <c r="BI114" s="103">
        <v>24.43</v>
      </c>
      <c r="BM114" s="103">
        <v>23.2</v>
      </c>
      <c r="BO114" s="103">
        <v>25.17</v>
      </c>
      <c r="BR114" s="103">
        <v>26.33</v>
      </c>
      <c r="BU114" s="103">
        <v>25.61</v>
      </c>
      <c r="BX114" s="103">
        <v>22.42</v>
      </c>
      <c r="CA114" s="103">
        <v>26.59</v>
      </c>
      <c r="CC114" s="103">
        <v>25.74</v>
      </c>
      <c r="CH114" s="128"/>
    </row>
    <row r="115" spans="1:86">
      <c r="A115" s="103"/>
      <c r="B115" s="107"/>
      <c r="C115" s="107">
        <v>30</v>
      </c>
      <c r="D115" s="122">
        <v>26.35</v>
      </c>
      <c r="E115" s="103">
        <f t="shared" si="67"/>
        <v>2</v>
      </c>
      <c r="F115" s="103">
        <f t="shared" si="68"/>
        <v>50.96</v>
      </c>
      <c r="G115" s="114">
        <f t="shared" si="69"/>
        <v>25.48</v>
      </c>
      <c r="H115" s="103">
        <f t="shared" si="70"/>
        <v>26.35</v>
      </c>
      <c r="I115" s="103">
        <f t="shared" si="71"/>
        <v>24.61</v>
      </c>
      <c r="J115" s="4">
        <f t="shared" si="72"/>
        <v>0.87000000000000099</v>
      </c>
      <c r="K115" s="4">
        <f t="shared" si="73"/>
        <v>1.230365799264594</v>
      </c>
      <c r="M115" s="142">
        <v>20</v>
      </c>
      <c r="N115" s="127">
        <f t="shared" si="75"/>
        <v>-25.13</v>
      </c>
      <c r="O115" s="127">
        <f t="shared" si="76"/>
        <v>0.51000000000000156</v>
      </c>
      <c r="P115" s="127">
        <f t="shared" si="77"/>
        <v>0.32000000000000028</v>
      </c>
      <c r="Q115" s="127">
        <f t="shared" si="78"/>
        <v>-25.46</v>
      </c>
      <c r="R115" s="127">
        <f t="shared" si="79"/>
        <v>-23.19</v>
      </c>
      <c r="S115" s="127">
        <f t="shared" si="80"/>
        <v>-25.327999999999999</v>
      </c>
      <c r="T115" s="127">
        <f t="shared" si="81"/>
        <v>-25.482499999999998</v>
      </c>
      <c r="U115" s="127">
        <f t="shared" si="82"/>
        <v>0.97142857142857153</v>
      </c>
      <c r="V115" s="127">
        <f t="shared" si="83"/>
        <v>-23.587142857142858</v>
      </c>
      <c r="W115" s="127">
        <f t="shared" si="84"/>
        <v>-23.973333333333333</v>
      </c>
      <c r="X115" s="127">
        <f t="shared" si="85"/>
        <v>-24.558333333333334</v>
      </c>
      <c r="Y115" s="127">
        <f t="shared" si="86"/>
        <v>-24.791666666666668</v>
      </c>
      <c r="Z115" s="127">
        <f t="shared" si="87"/>
        <v>-24.756666666666664</v>
      </c>
      <c r="AA115" s="127">
        <f t="shared" si="88"/>
        <v>-24.316000000000003</v>
      </c>
      <c r="AB115" s="127">
        <f t="shared" si="89"/>
        <v>-24.248000000000001</v>
      </c>
      <c r="AC115" s="127">
        <f t="shared" si="90"/>
        <v>-23.862857142857145</v>
      </c>
      <c r="AD115" s="127">
        <f t="shared" si="91"/>
        <v>-27.18</v>
      </c>
      <c r="AE115" s="127">
        <f t="shared" si="92"/>
        <v>-0.42999999999999972</v>
      </c>
      <c r="AF115" s="127">
        <f t="shared" si="93"/>
        <v>-0.42500000000000071</v>
      </c>
      <c r="AG115" s="127">
        <f t="shared" si="94"/>
        <v>-27.36</v>
      </c>
      <c r="AH115" s="127">
        <f t="shared" si="95"/>
        <v>-26.28</v>
      </c>
      <c r="AI115" s="127">
        <f t="shared" si="96"/>
        <v>-25.073749999999997</v>
      </c>
      <c r="AJ115" s="127">
        <f t="shared" si="97"/>
        <v>-25.05125</v>
      </c>
      <c r="AK115" s="127">
        <f t="shared" si="98"/>
        <v>-26.810000000000002</v>
      </c>
      <c r="AL115" s="127">
        <f t="shared" si="74"/>
        <v>-19.812211309523811</v>
      </c>
      <c r="AM115" s="103"/>
      <c r="AN115" s="107"/>
      <c r="AO115" s="107">
        <v>30</v>
      </c>
      <c r="AP115">
        <v>26.35</v>
      </c>
      <c r="AQ115" s="122">
        <v>24.61</v>
      </c>
      <c r="AR115" s="122">
        <v>26.72</v>
      </c>
      <c r="AT115" s="122">
        <v>24.98</v>
      </c>
      <c r="AU115" s="122">
        <v>26.2</v>
      </c>
      <c r="AY115" s="5">
        <v>26.83</v>
      </c>
      <c r="AZ115" s="5">
        <v>24.82</v>
      </c>
      <c r="BA115" s="104">
        <v>25.52</v>
      </c>
      <c r="BI115" s="103">
        <v>24.35</v>
      </c>
      <c r="BM115" s="103">
        <v>23.17</v>
      </c>
      <c r="BO115" s="103">
        <v>25.13</v>
      </c>
      <c r="BR115" s="103">
        <v>26.33</v>
      </c>
      <c r="BU115" s="103">
        <v>25.61</v>
      </c>
      <c r="BX115" s="103">
        <v>22.19</v>
      </c>
      <c r="CA115" s="103">
        <v>26.6</v>
      </c>
      <c r="CC115" s="103">
        <v>25.76</v>
      </c>
      <c r="CH115" s="128"/>
    </row>
    <row r="116" spans="1:86">
      <c r="A116" s="103"/>
      <c r="B116" s="107"/>
      <c r="C116" s="107">
        <v>50</v>
      </c>
      <c r="D116" s="122">
        <v>26.36</v>
      </c>
      <c r="E116" s="103">
        <f t="shared" si="67"/>
        <v>2</v>
      </c>
      <c r="F116" s="103">
        <f t="shared" si="68"/>
        <v>48.36</v>
      </c>
      <c r="G116" s="114">
        <f t="shared" si="69"/>
        <v>24.18</v>
      </c>
      <c r="H116" s="103">
        <f t="shared" si="70"/>
        <v>26.36</v>
      </c>
      <c r="I116" s="103">
        <f t="shared" si="71"/>
        <v>22</v>
      </c>
      <c r="J116" s="4">
        <f t="shared" si="72"/>
        <v>2.1799999999999997</v>
      </c>
      <c r="K116" s="4">
        <f t="shared" si="73"/>
        <v>3.0829855659733467</v>
      </c>
      <c r="M116" s="142">
        <v>30</v>
      </c>
      <c r="N116" s="127">
        <f t="shared" si="75"/>
        <v>-24.93</v>
      </c>
      <c r="O116" s="127">
        <f t="shared" si="76"/>
        <v>0.87000000000000099</v>
      </c>
      <c r="P116" s="127">
        <f t="shared" si="77"/>
        <v>0.30499999999999972</v>
      </c>
      <c r="Q116" s="127">
        <f t="shared" si="78"/>
        <v>-25.24</v>
      </c>
      <c r="R116" s="127">
        <f t="shared" si="79"/>
        <v>-23</v>
      </c>
      <c r="S116" s="127">
        <f t="shared" si="80"/>
        <v>-25.303999999999998</v>
      </c>
      <c r="T116" s="127">
        <f t="shared" si="81"/>
        <v>-25.465</v>
      </c>
      <c r="U116" s="127">
        <f t="shared" si="82"/>
        <v>1.0157142857142851</v>
      </c>
      <c r="V116" s="127">
        <f t="shared" si="83"/>
        <v>-23.199999999999996</v>
      </c>
      <c r="W116" s="127">
        <f t="shared" si="84"/>
        <v>-23.87833333333333</v>
      </c>
      <c r="X116" s="127">
        <f t="shared" si="85"/>
        <v>-24.55</v>
      </c>
      <c r="Y116" s="127">
        <f t="shared" si="86"/>
        <v>-24.728333333333328</v>
      </c>
      <c r="Z116" s="127">
        <f t="shared" si="87"/>
        <v>-24.678333333333331</v>
      </c>
      <c r="AA116" s="127">
        <f t="shared" si="88"/>
        <v>-24.298000000000002</v>
      </c>
      <c r="AB116" s="127">
        <f t="shared" si="89"/>
        <v>-24.122</v>
      </c>
      <c r="AC116" s="127">
        <f t="shared" si="90"/>
        <v>-23.582857142857144</v>
      </c>
      <c r="AD116" s="127">
        <f t="shared" si="91"/>
        <v>-27.16</v>
      </c>
      <c r="AE116" s="127">
        <f t="shared" si="92"/>
        <v>-0.15499999999999758</v>
      </c>
      <c r="AF116" s="127">
        <f t="shared" si="93"/>
        <v>-0.41000000000000014</v>
      </c>
      <c r="AG116" s="127">
        <f t="shared" si="94"/>
        <v>-27.08</v>
      </c>
      <c r="AH116" s="127">
        <f t="shared" si="95"/>
        <v>-26.21</v>
      </c>
      <c r="AI116" s="127">
        <f t="shared" si="96"/>
        <v>-24.892499999999998</v>
      </c>
      <c r="AJ116" s="127">
        <f t="shared" si="97"/>
        <v>-24.918749999999999</v>
      </c>
      <c r="AK116" s="127">
        <f t="shared" si="98"/>
        <v>-26.79</v>
      </c>
      <c r="AL116" s="127">
        <f t="shared" si="74"/>
        <v>-19.683433035714287</v>
      </c>
      <c r="AM116" s="103"/>
      <c r="AN116" s="107"/>
      <c r="AO116" s="107">
        <v>50</v>
      </c>
      <c r="AP116">
        <v>26.36</v>
      </c>
      <c r="AQ116" s="122">
        <v>22</v>
      </c>
      <c r="AR116" s="122">
        <v>26.63</v>
      </c>
      <c r="AT116" s="122">
        <v>24.98</v>
      </c>
      <c r="AU116" s="122">
        <v>26.2</v>
      </c>
      <c r="AY116" s="5">
        <v>26.59</v>
      </c>
      <c r="AZ116" s="5">
        <v>24.83</v>
      </c>
      <c r="BA116" s="104">
        <v>25.51</v>
      </c>
      <c r="BI116" s="103">
        <v>23.93</v>
      </c>
      <c r="BM116" s="103">
        <v>22.58</v>
      </c>
      <c r="BO116" s="103">
        <v>23.76</v>
      </c>
      <c r="BR116" s="103">
        <v>26.33</v>
      </c>
      <c r="BU116" s="103">
        <v>25.62</v>
      </c>
      <c r="BX116" s="103">
        <v>21.17</v>
      </c>
      <c r="CA116" s="103">
        <v>26.6</v>
      </c>
      <c r="CC116" s="103">
        <v>25.56</v>
      </c>
      <c r="CH116" s="128"/>
    </row>
    <row r="117" spans="1:86">
      <c r="A117" s="103"/>
      <c r="B117" s="107"/>
      <c r="C117" s="107">
        <v>75</v>
      </c>
      <c r="D117" s="122">
        <v>26.34</v>
      </c>
      <c r="E117" s="103">
        <f t="shared" si="67"/>
        <v>2</v>
      </c>
      <c r="F117" s="103">
        <f t="shared" si="68"/>
        <v>46.06</v>
      </c>
      <c r="G117" s="114">
        <f t="shared" si="69"/>
        <v>23.03</v>
      </c>
      <c r="H117" s="103">
        <f t="shared" si="70"/>
        <v>26.34</v>
      </c>
      <c r="I117" s="103">
        <f t="shared" si="71"/>
        <v>19.72</v>
      </c>
      <c r="J117" s="4">
        <f t="shared" si="72"/>
        <v>3.3099999999999987</v>
      </c>
      <c r="K117" s="4">
        <f t="shared" si="73"/>
        <v>4.681046891454943</v>
      </c>
      <c r="M117" s="142">
        <v>50</v>
      </c>
      <c r="N117" s="127">
        <f t="shared" si="75"/>
        <v>-24.7</v>
      </c>
      <c r="O117" s="127">
        <f t="shared" si="76"/>
        <v>2.1799999999999997</v>
      </c>
      <c r="P117" s="127">
        <f t="shared" si="77"/>
        <v>0.42500000000000071</v>
      </c>
      <c r="Q117" s="127">
        <f t="shared" si="78"/>
        <v>-24.92</v>
      </c>
      <c r="R117" s="127">
        <f t="shared" si="79"/>
        <v>-22.93</v>
      </c>
      <c r="S117" s="127">
        <f t="shared" si="80"/>
        <v>-24.981999999999999</v>
      </c>
      <c r="T117" s="127">
        <f t="shared" si="81"/>
        <v>-25.41</v>
      </c>
      <c r="U117" s="127">
        <f t="shared" si="82"/>
        <v>1.7085714285714282</v>
      </c>
      <c r="V117" s="127">
        <f t="shared" si="83"/>
        <v>-22.57</v>
      </c>
      <c r="W117" s="127">
        <f t="shared" si="84"/>
        <v>-23.503333333333334</v>
      </c>
      <c r="X117" s="127">
        <f t="shared" si="85"/>
        <v>-24.506666666666664</v>
      </c>
      <c r="Y117" s="127">
        <f t="shared" si="86"/>
        <v>-24.228333333333335</v>
      </c>
      <c r="Z117" s="127">
        <f t="shared" si="87"/>
        <v>-24.031666666666666</v>
      </c>
      <c r="AA117" s="127">
        <f t="shared" si="88"/>
        <v>-23.554000000000002</v>
      </c>
      <c r="AB117" s="127">
        <f t="shared" si="89"/>
        <v>-23.78</v>
      </c>
      <c r="AC117" s="127">
        <f t="shared" si="90"/>
        <v>-23.398571428571426</v>
      </c>
      <c r="AD117" s="127">
        <f t="shared" si="91"/>
        <v>-24.89</v>
      </c>
      <c r="AE117" s="127">
        <f t="shared" si="92"/>
        <v>0.37000000000000099</v>
      </c>
      <c r="AF117" s="127">
        <f t="shared" si="93"/>
        <v>0.31499999999999773</v>
      </c>
      <c r="AG117" s="127">
        <f t="shared" si="94"/>
        <v>-25.74</v>
      </c>
      <c r="AH117" s="127">
        <f t="shared" si="95"/>
        <v>-25.69</v>
      </c>
      <c r="AI117" s="127">
        <f t="shared" si="96"/>
        <v>-23.798749999999998</v>
      </c>
      <c r="AJ117" s="127">
        <f t="shared" si="97"/>
        <v>-23.713749999999997</v>
      </c>
      <c r="AK117" s="127">
        <f t="shared" si="98"/>
        <v>-26.740000000000002</v>
      </c>
      <c r="AL117" s="127">
        <f t="shared" si="74"/>
        <v>-19.08702083333333</v>
      </c>
      <c r="AM117" s="103"/>
      <c r="AN117" s="107"/>
      <c r="AO117" s="107">
        <v>75</v>
      </c>
      <c r="AP117">
        <v>26.34</v>
      </c>
      <c r="AQ117" s="122">
        <v>19.72</v>
      </c>
      <c r="AR117" s="122">
        <v>25.71</v>
      </c>
      <c r="AT117" s="122">
        <v>24.79</v>
      </c>
      <c r="AU117" s="122">
        <v>26.06</v>
      </c>
      <c r="AY117" s="5">
        <v>24.76</v>
      </c>
      <c r="AZ117" s="5">
        <v>24.84</v>
      </c>
      <c r="BA117" s="104">
        <v>25.5</v>
      </c>
      <c r="BI117" s="103">
        <v>23.26</v>
      </c>
      <c r="BM117" s="103">
        <v>20.64</v>
      </c>
      <c r="BO117" s="103">
        <v>18.3</v>
      </c>
      <c r="BR117" s="103">
        <v>25.29</v>
      </c>
      <c r="BU117" s="103">
        <v>25.5</v>
      </c>
      <c r="BX117" s="103">
        <v>19.559999999999999</v>
      </c>
      <c r="CA117" s="103">
        <v>25.62</v>
      </c>
      <c r="CC117" s="103">
        <v>24.71</v>
      </c>
      <c r="CH117" s="128"/>
    </row>
    <row r="118" spans="1:86">
      <c r="A118" s="103"/>
      <c r="B118" s="107"/>
      <c r="C118" s="107">
        <v>100</v>
      </c>
      <c r="D118" s="122">
        <v>25.25</v>
      </c>
      <c r="E118" s="103">
        <f t="shared" si="67"/>
        <v>2</v>
      </c>
      <c r="F118" s="103">
        <f t="shared" si="68"/>
        <v>44.489999999999995</v>
      </c>
      <c r="G118" s="114">
        <f t="shared" si="69"/>
        <v>22.244999999999997</v>
      </c>
      <c r="H118" s="103">
        <f t="shared" si="70"/>
        <v>25.25</v>
      </c>
      <c r="I118" s="103">
        <f t="shared" si="71"/>
        <v>19.239999999999998</v>
      </c>
      <c r="J118" s="4">
        <f t="shared" si="72"/>
        <v>3.0050000000000026</v>
      </c>
      <c r="K118" s="4">
        <f t="shared" si="73"/>
        <v>4.2497117549311696</v>
      </c>
      <c r="M118" s="142">
        <v>75</v>
      </c>
      <c r="N118" s="127">
        <f t="shared" si="75"/>
        <v>-23.8</v>
      </c>
      <c r="O118" s="127">
        <f t="shared" si="76"/>
        <v>3.3099999999999987</v>
      </c>
      <c r="P118" s="127">
        <f t="shared" si="77"/>
        <v>1.1900000000000013</v>
      </c>
      <c r="Q118" s="127">
        <f t="shared" si="78"/>
        <v>-24.17</v>
      </c>
      <c r="R118" s="127">
        <f t="shared" si="79"/>
        <v>-22.1</v>
      </c>
      <c r="S118" s="127">
        <f t="shared" si="80"/>
        <v>-23.97</v>
      </c>
      <c r="T118" s="127">
        <f t="shared" si="81"/>
        <v>-24.684999999999999</v>
      </c>
      <c r="U118" s="127">
        <f t="shared" si="82"/>
        <v>3.1671428571428564</v>
      </c>
      <c r="V118" s="127">
        <f t="shared" si="83"/>
        <v>-21.995714285714282</v>
      </c>
      <c r="W118" s="127">
        <f t="shared" si="84"/>
        <v>-22.671666666666667</v>
      </c>
      <c r="X118" s="127">
        <f t="shared" si="85"/>
        <v>-23.806666666666668</v>
      </c>
      <c r="Y118" s="127">
        <f t="shared" si="86"/>
        <v>-23.003333333333334</v>
      </c>
      <c r="Z118" s="127">
        <f t="shared" si="87"/>
        <v>-23.653333333333336</v>
      </c>
      <c r="AA118" s="127">
        <f t="shared" si="88"/>
        <v>-22.523999999999997</v>
      </c>
      <c r="AB118" s="127">
        <f t="shared" si="89"/>
        <v>-22.914000000000001</v>
      </c>
      <c r="AC118" s="127">
        <f t="shared" si="90"/>
        <v>-22.635714285714283</v>
      </c>
      <c r="AD118" s="127">
        <f t="shared" si="91"/>
        <v>-2246</v>
      </c>
      <c r="AE118" s="127">
        <f t="shared" si="92"/>
        <v>0.95499999999999829</v>
      </c>
      <c r="AF118" s="127">
        <f t="shared" si="93"/>
        <v>0.25499999999999901</v>
      </c>
      <c r="AG118" s="127">
        <f t="shared" si="94"/>
        <v>-22.31</v>
      </c>
      <c r="AH118" s="127">
        <f t="shared" si="95"/>
        <v>-23.45</v>
      </c>
      <c r="AI118" s="127">
        <f t="shared" si="96"/>
        <v>-21.1675</v>
      </c>
      <c r="AJ118" s="127">
        <f t="shared" si="97"/>
        <v>-21.588749999999997</v>
      </c>
      <c r="AK118" s="127">
        <f t="shared" si="98"/>
        <v>-24.97</v>
      </c>
      <c r="AL118" s="127">
        <f t="shared" si="74"/>
        <v>-110.5224389880952</v>
      </c>
      <c r="AM118" s="103"/>
      <c r="AN118" s="107"/>
      <c r="AO118" s="107">
        <v>100</v>
      </c>
      <c r="AP118">
        <v>25.25</v>
      </c>
      <c r="AQ118" s="122">
        <v>19.239999999999998</v>
      </c>
      <c r="AR118" s="122">
        <v>22.45</v>
      </c>
      <c r="AT118" s="122">
        <v>23.94</v>
      </c>
      <c r="AU118" s="122">
        <v>24.74</v>
      </c>
      <c r="AY118" s="5">
        <v>23.11</v>
      </c>
      <c r="AZ118" s="5">
        <v>23.99</v>
      </c>
      <c r="BA118" s="104">
        <v>23.82</v>
      </c>
      <c r="BI118" s="103">
        <v>21.27</v>
      </c>
      <c r="BM118" s="103">
        <v>18.16</v>
      </c>
      <c r="BO118" s="103">
        <v>16.64</v>
      </c>
      <c r="BR118" s="103">
        <v>24.1</v>
      </c>
      <c r="BU118" s="103">
        <v>24.24</v>
      </c>
      <c r="BX118" s="103">
        <v>17.38</v>
      </c>
      <c r="CA118" s="103">
        <v>23.11</v>
      </c>
      <c r="CC118" s="103">
        <v>22.09</v>
      </c>
      <c r="CH118" s="128"/>
    </row>
    <row r="119" spans="1:86">
      <c r="A119" s="103"/>
      <c r="B119" s="107"/>
      <c r="C119" s="107">
        <v>150</v>
      </c>
      <c r="D119" s="122">
        <v>23.38</v>
      </c>
      <c r="E119" s="103">
        <f t="shared" si="67"/>
        <v>2</v>
      </c>
      <c r="F119" s="103">
        <f t="shared" si="68"/>
        <v>40.619999999999997</v>
      </c>
      <c r="G119" s="114">
        <f t="shared" si="69"/>
        <v>20.309999999999999</v>
      </c>
      <c r="H119" s="103">
        <f t="shared" si="70"/>
        <v>23.38</v>
      </c>
      <c r="I119" s="103">
        <f t="shared" si="71"/>
        <v>17.239999999999998</v>
      </c>
      <c r="J119" s="4">
        <f t="shared" si="72"/>
        <v>3.0700000000000003</v>
      </c>
      <c r="K119" s="4">
        <f t="shared" si="73"/>
        <v>4.341635636485397</v>
      </c>
      <c r="M119" s="142">
        <v>100</v>
      </c>
      <c r="N119" s="127">
        <f t="shared" si="75"/>
        <v>-22.77</v>
      </c>
      <c r="O119" s="127">
        <f t="shared" si="76"/>
        <v>3.0050000000000026</v>
      </c>
      <c r="P119" s="127">
        <f t="shared" si="77"/>
        <v>2.1400000000000006</v>
      </c>
      <c r="Q119" s="127">
        <f t="shared" si="78"/>
        <v>-22.24</v>
      </c>
      <c r="R119" s="127">
        <f t="shared" si="79"/>
        <v>-18.87</v>
      </c>
      <c r="S119" s="127">
        <f t="shared" si="80"/>
        <v>-22.962</v>
      </c>
      <c r="T119" s="127">
        <f t="shared" si="81"/>
        <v>-23.52</v>
      </c>
      <c r="U119" s="127">
        <f t="shared" si="82"/>
        <v>4.0042857142857144</v>
      </c>
      <c r="V119" s="127">
        <f t="shared" si="83"/>
        <v>-20.585714285714285</v>
      </c>
      <c r="W119" s="127">
        <f t="shared" si="84"/>
        <v>-21.493333333333336</v>
      </c>
      <c r="X119" s="127">
        <f t="shared" si="85"/>
        <v>-22.099999999999994</v>
      </c>
      <c r="Y119" s="127">
        <f t="shared" si="86"/>
        <v>-22.261666666666667</v>
      </c>
      <c r="Z119" s="127">
        <f t="shared" si="87"/>
        <v>-21.906666666666666</v>
      </c>
      <c r="AA119" s="127">
        <f t="shared" si="88"/>
        <v>-21.442</v>
      </c>
      <c r="AB119" s="127">
        <f t="shared" si="89"/>
        <v>-21.687999999999999</v>
      </c>
      <c r="AC119" s="127">
        <f t="shared" si="90"/>
        <v>-21.284285714285716</v>
      </c>
      <c r="AD119" s="127">
        <f t="shared" si="91"/>
        <v>-20.48</v>
      </c>
      <c r="AE119" s="127">
        <f t="shared" si="92"/>
        <v>1.1499999999999986</v>
      </c>
      <c r="AF119" s="127">
        <f t="shared" si="93"/>
        <v>0.57499999999999929</v>
      </c>
      <c r="AG119" s="127">
        <f t="shared" si="94"/>
        <v>-21.01</v>
      </c>
      <c r="AH119" s="127">
        <f t="shared" si="95"/>
        <v>-20.91</v>
      </c>
      <c r="AI119" s="127">
        <f t="shared" si="96"/>
        <v>-19.184999999999999</v>
      </c>
      <c r="AJ119" s="127">
        <f t="shared" si="97"/>
        <v>-18.887500000000003</v>
      </c>
      <c r="AK119" s="127">
        <f t="shared" si="98"/>
        <v>-22.72</v>
      </c>
      <c r="AL119" s="127">
        <f t="shared" si="74"/>
        <v>-16.476745039682541</v>
      </c>
      <c r="AM119" s="103"/>
      <c r="AN119" s="107"/>
      <c r="AO119" s="107">
        <v>150</v>
      </c>
      <c r="AP119">
        <v>23.38</v>
      </c>
      <c r="AQ119" s="122">
        <v>17.239999999999998</v>
      </c>
      <c r="AR119" s="122">
        <v>19.43</v>
      </c>
      <c r="AT119" s="122">
        <v>21.57</v>
      </c>
      <c r="AU119" s="122">
        <v>23.92</v>
      </c>
      <c r="AY119" s="5">
        <v>20.75</v>
      </c>
      <c r="AZ119" s="5">
        <v>20.7</v>
      </c>
      <c r="BA119" s="104">
        <v>21.05</v>
      </c>
      <c r="BI119" s="103">
        <v>16.45</v>
      </c>
      <c r="BM119" s="103">
        <v>13.97</v>
      </c>
      <c r="BO119" s="103">
        <v>13.46</v>
      </c>
      <c r="BR119" s="103">
        <v>19.71</v>
      </c>
      <c r="BU119" s="103">
        <v>21.21</v>
      </c>
      <c r="BX119" s="103">
        <v>14.11</v>
      </c>
      <c r="CA119" s="103">
        <v>20.49</v>
      </c>
      <c r="CC119" s="103">
        <v>16.93</v>
      </c>
      <c r="CH119" s="128"/>
    </row>
    <row r="120" spans="1:86">
      <c r="A120" s="103"/>
      <c r="B120" s="107"/>
      <c r="C120" s="107">
        <v>200</v>
      </c>
      <c r="D120" s="122">
        <v>20.23</v>
      </c>
      <c r="E120" s="103">
        <f t="shared" si="67"/>
        <v>2</v>
      </c>
      <c r="F120" s="103">
        <f t="shared" si="68"/>
        <v>36.43</v>
      </c>
      <c r="G120" s="114">
        <f t="shared" si="69"/>
        <v>18.215</v>
      </c>
      <c r="H120" s="103">
        <f t="shared" si="70"/>
        <v>20.23</v>
      </c>
      <c r="I120" s="103">
        <f t="shared" si="71"/>
        <v>16.2</v>
      </c>
      <c r="J120" s="4">
        <f t="shared" si="72"/>
        <v>2.0150000000000006</v>
      </c>
      <c r="K120" s="4">
        <f t="shared" si="73"/>
        <v>2.8496403281817875</v>
      </c>
      <c r="M120" s="142">
        <v>150</v>
      </c>
      <c r="N120" s="127">
        <f t="shared" si="75"/>
        <v>-17.84</v>
      </c>
      <c r="O120" s="127">
        <f t="shared" si="76"/>
        <v>3.0700000000000003</v>
      </c>
      <c r="P120" s="127">
        <f t="shared" si="77"/>
        <v>2.5</v>
      </c>
      <c r="Q120" s="127">
        <f t="shared" si="78"/>
        <v>-18.13</v>
      </c>
      <c r="R120" s="127">
        <f t="shared" si="79"/>
        <v>-15.94</v>
      </c>
      <c r="S120" s="127">
        <f t="shared" si="80"/>
        <v>-19.754000000000001</v>
      </c>
      <c r="T120" s="127">
        <f t="shared" si="81"/>
        <v>-20.0975</v>
      </c>
      <c r="U120" s="127">
        <f t="shared" si="82"/>
        <v>4.6557142857142857</v>
      </c>
      <c r="V120" s="127">
        <f t="shared" si="83"/>
        <v>-18.364285714285717</v>
      </c>
      <c r="W120" s="127">
        <f t="shared" si="84"/>
        <v>-17.683333333333334</v>
      </c>
      <c r="X120" s="127">
        <f t="shared" si="85"/>
        <v>-17.944999999999997</v>
      </c>
      <c r="Y120" s="127">
        <f t="shared" si="86"/>
        <v>-19.66</v>
      </c>
      <c r="Z120" s="127">
        <f t="shared" si="87"/>
        <v>-18.581666666666667</v>
      </c>
      <c r="AA120" s="127">
        <f t="shared" si="88"/>
        <v>-18.741999999999997</v>
      </c>
      <c r="AB120" s="127">
        <f t="shared" si="89"/>
        <v>-17.490000000000002</v>
      </c>
      <c r="AC120" s="127">
        <f t="shared" si="90"/>
        <v>-17.894285714285719</v>
      </c>
      <c r="AD120" s="127">
        <f t="shared" si="91"/>
        <v>-18.03</v>
      </c>
      <c r="AE120" s="127">
        <f t="shared" si="92"/>
        <v>1.3399999999999999</v>
      </c>
      <c r="AF120" s="127">
        <f t="shared" si="93"/>
        <v>0.55000000000000071</v>
      </c>
      <c r="AG120" s="127">
        <f t="shared" si="94"/>
        <v>-18.649999999999999</v>
      </c>
      <c r="AH120" s="127">
        <f t="shared" si="95"/>
        <v>-17.95</v>
      </c>
      <c r="AI120" s="127">
        <f t="shared" si="96"/>
        <v>-16.342500000000001</v>
      </c>
      <c r="AJ120" s="127">
        <f t="shared" si="97"/>
        <v>-16.015000000000001</v>
      </c>
      <c r="AK120" s="127">
        <f t="shared" si="98"/>
        <v>-20.425000000000001</v>
      </c>
      <c r="AL120" s="127">
        <f t="shared" si="74"/>
        <v>-13.892452380952379</v>
      </c>
      <c r="AM120" s="103"/>
      <c r="AN120" s="107"/>
      <c r="AO120" s="107">
        <v>200</v>
      </c>
      <c r="AP120">
        <v>20.23</v>
      </c>
      <c r="AQ120" s="122">
        <v>16.2</v>
      </c>
      <c r="AR120" s="122">
        <v>17.13</v>
      </c>
      <c r="AT120" s="122">
        <v>19.940000000000001</v>
      </c>
      <c r="AU120" s="122">
        <v>20.82</v>
      </c>
      <c r="AY120" s="5">
        <v>18.829999999999998</v>
      </c>
      <c r="AZ120" s="5">
        <v>19.78</v>
      </c>
      <c r="BA120" s="104">
        <v>19.29</v>
      </c>
      <c r="BI120" s="103">
        <v>14.55</v>
      </c>
      <c r="BM120" s="103">
        <v>11.67</v>
      </c>
      <c r="BO120" s="103">
        <v>11.47</v>
      </c>
      <c r="BR120" s="103">
        <v>16.96</v>
      </c>
      <c r="BU120" s="103">
        <v>19.43</v>
      </c>
      <c r="BX120" s="103">
        <v>12.65</v>
      </c>
      <c r="CA120" s="103">
        <v>18.920000000000002</v>
      </c>
      <c r="CC120" s="103">
        <v>15.3</v>
      </c>
      <c r="CH120" s="128"/>
    </row>
    <row r="121" spans="1:86">
      <c r="A121" s="103"/>
      <c r="B121" s="107"/>
      <c r="C121" s="107">
        <v>300</v>
      </c>
      <c r="D121" s="122">
        <v>17.260000000000002</v>
      </c>
      <c r="E121" s="103">
        <f t="shared" si="67"/>
        <v>2</v>
      </c>
      <c r="F121" s="103">
        <f t="shared" si="68"/>
        <v>30.200000000000003</v>
      </c>
      <c r="G121" s="114">
        <f t="shared" si="69"/>
        <v>15.100000000000001</v>
      </c>
      <c r="H121" s="103">
        <f t="shared" si="70"/>
        <v>17.260000000000002</v>
      </c>
      <c r="I121" s="103">
        <f t="shared" si="71"/>
        <v>12.94</v>
      </c>
      <c r="J121" s="4">
        <f t="shared" si="72"/>
        <v>2.16</v>
      </c>
      <c r="K121" s="4">
        <f t="shared" si="73"/>
        <v>3.0547012947258798</v>
      </c>
      <c r="M121" s="142">
        <v>200</v>
      </c>
      <c r="N121" s="127">
        <f t="shared" si="75"/>
        <v>-14.11</v>
      </c>
      <c r="O121" s="127">
        <f t="shared" si="76"/>
        <v>2.0150000000000006</v>
      </c>
      <c r="P121" s="127">
        <f t="shared" si="77"/>
        <v>2.875</v>
      </c>
      <c r="Q121" s="127">
        <f t="shared" si="78"/>
        <v>-15.59</v>
      </c>
      <c r="R121" s="127">
        <f t="shared" si="79"/>
        <v>-15.08</v>
      </c>
      <c r="S121" s="127">
        <f t="shared" si="80"/>
        <v>-17.169999999999998</v>
      </c>
      <c r="T121" s="127">
        <f t="shared" si="81"/>
        <v>-17.32</v>
      </c>
      <c r="U121" s="127">
        <f t="shared" si="82"/>
        <v>4.355714285714285</v>
      </c>
      <c r="V121" s="127">
        <f t="shared" si="83"/>
        <v>-15.232857142857144</v>
      </c>
      <c r="W121" s="127">
        <f t="shared" si="84"/>
        <v>-14.843333333333334</v>
      </c>
      <c r="X121" s="127">
        <f t="shared" si="85"/>
        <v>-15.408333333333333</v>
      </c>
      <c r="Y121" s="127">
        <f t="shared" si="86"/>
        <v>-16.876666666666669</v>
      </c>
      <c r="Z121" s="127">
        <f t="shared" si="87"/>
        <v>-17.003333333333334</v>
      </c>
      <c r="AA121" s="127">
        <f t="shared" si="88"/>
        <v>-15.5</v>
      </c>
      <c r="AB121" s="127">
        <f t="shared" si="89"/>
        <v>-14.816000000000003</v>
      </c>
      <c r="AC121" s="127">
        <f t="shared" si="90"/>
        <v>-14.955714285714283</v>
      </c>
      <c r="AD121" s="127">
        <f t="shared" si="91"/>
        <v>-16.7</v>
      </c>
      <c r="AE121" s="127">
        <f t="shared" si="92"/>
        <v>1.3000000000000007</v>
      </c>
      <c r="AF121" s="127">
        <f t="shared" si="93"/>
        <v>1.0700000000000003</v>
      </c>
      <c r="AG121" s="127">
        <f t="shared" si="94"/>
        <v>-16.21</v>
      </c>
      <c r="AH121" s="127">
        <f t="shared" si="95"/>
        <v>-14.79</v>
      </c>
      <c r="AI121" s="127">
        <f t="shared" si="96"/>
        <v>-14.60375</v>
      </c>
      <c r="AJ121" s="127">
        <f t="shared" si="97"/>
        <v>-14.051250000000001</v>
      </c>
      <c r="AK121" s="127">
        <f t="shared" si="98"/>
        <v>-18.920000000000002</v>
      </c>
      <c r="AL121" s="127">
        <f t="shared" si="74"/>
        <v>-11.981896825396825</v>
      </c>
      <c r="AM121" s="103"/>
      <c r="AN121" s="107"/>
      <c r="AO121" s="107">
        <v>300</v>
      </c>
      <c r="AP121">
        <v>17.260000000000002</v>
      </c>
      <c r="AQ121" s="122">
        <v>12.94</v>
      </c>
      <c r="AR121" s="122">
        <v>15.12</v>
      </c>
      <c r="AT121" s="122">
        <v>18.05</v>
      </c>
      <c r="AU121" s="122">
        <v>17.68</v>
      </c>
      <c r="AY121" s="5">
        <v>15.81</v>
      </c>
      <c r="AZ121" s="5">
        <v>16.440000000000001</v>
      </c>
      <c r="BA121" s="104">
        <v>16.989999999999998</v>
      </c>
      <c r="CH121" s="128"/>
    </row>
    <row r="122" spans="1:86">
      <c r="A122" s="103"/>
      <c r="B122" s="107"/>
      <c r="C122" s="107">
        <v>400</v>
      </c>
      <c r="D122" s="122">
        <v>13.09</v>
      </c>
      <c r="E122" s="103">
        <f t="shared" si="67"/>
        <v>2</v>
      </c>
      <c r="F122" s="103">
        <f t="shared" si="68"/>
        <v>24.77</v>
      </c>
      <c r="G122" s="114">
        <f t="shared" si="69"/>
        <v>12.385</v>
      </c>
      <c r="H122" s="103">
        <f t="shared" si="70"/>
        <v>13.09</v>
      </c>
      <c r="I122" s="103">
        <f t="shared" si="71"/>
        <v>11.68</v>
      </c>
      <c r="J122" s="4">
        <f t="shared" si="72"/>
        <v>0.70500000000000007</v>
      </c>
      <c r="K122" s="4">
        <f t="shared" si="73"/>
        <v>0.99702056147303209</v>
      </c>
      <c r="M122" s="142">
        <v>300</v>
      </c>
      <c r="N122" s="127">
        <f t="shared" si="75"/>
        <v>-10.76</v>
      </c>
      <c r="O122" s="127">
        <f t="shared" si="76"/>
        <v>2.16</v>
      </c>
      <c r="P122" s="127">
        <f t="shared" si="77"/>
        <v>1.8449999999999989</v>
      </c>
      <c r="Q122" s="127">
        <f t="shared" si="78"/>
        <v>-13.44</v>
      </c>
      <c r="R122" s="127">
        <f t="shared" si="79"/>
        <v>-9.9</v>
      </c>
      <c r="S122" s="127">
        <f t="shared" si="80"/>
        <v>-14.1</v>
      </c>
      <c r="T122" s="127">
        <f t="shared" si="81"/>
        <v>-16.39</v>
      </c>
      <c r="U122" s="127">
        <f t="shared" si="82"/>
        <v>1.1300000000000008</v>
      </c>
      <c r="V122" s="127">
        <f t="shared" si="83"/>
        <v>-17.079999999999998</v>
      </c>
      <c r="W122" s="127" t="e">
        <f t="shared" si="84"/>
        <v>#DIV/0!</v>
      </c>
      <c r="X122" s="127" t="e">
        <f t="shared" si="85"/>
        <v>#DIV/0!</v>
      </c>
      <c r="Y122" s="127" t="e">
        <f t="shared" si="86"/>
        <v>#DIV/0!</v>
      </c>
      <c r="Z122" s="127" t="e">
        <f t="shared" si="87"/>
        <v>#DIV/0!</v>
      </c>
      <c r="AA122" s="127" t="e">
        <f t="shared" si="88"/>
        <v>#DIV/0!</v>
      </c>
      <c r="AB122" s="127" t="e">
        <f t="shared" si="89"/>
        <v>#DIV/0!</v>
      </c>
      <c r="AC122" s="127" t="e">
        <f t="shared" si="90"/>
        <v>#DIV/0!</v>
      </c>
      <c r="AD122" s="127">
        <f t="shared" si="91"/>
        <v>-12.76</v>
      </c>
      <c r="AE122" s="127">
        <f t="shared" si="92"/>
        <v>1.3900000000000006</v>
      </c>
      <c r="AF122" s="127">
        <f t="shared" si="93"/>
        <v>1.5400000000000009</v>
      </c>
      <c r="AG122" s="127">
        <f t="shared" si="94"/>
        <v>-12.43</v>
      </c>
      <c r="AH122" s="127">
        <f t="shared" si="95"/>
        <v>-10.44</v>
      </c>
      <c r="AI122" s="127">
        <f t="shared" si="96"/>
        <v>-14.57</v>
      </c>
      <c r="AJ122" s="127" t="e">
        <f t="shared" si="97"/>
        <v>#DIV/0!</v>
      </c>
      <c r="AK122" s="127">
        <f t="shared" si="98"/>
        <v>-15.914999999999999</v>
      </c>
      <c r="AL122" s="127" t="e">
        <f t="shared" si="74"/>
        <v>#DIV/0!</v>
      </c>
      <c r="AM122" s="103"/>
      <c r="AN122" s="107"/>
      <c r="AO122" s="107">
        <v>400</v>
      </c>
      <c r="AP122">
        <v>13.09</v>
      </c>
      <c r="AQ122" s="122">
        <v>11.68</v>
      </c>
      <c r="AR122" s="122">
        <v>11.34</v>
      </c>
      <c r="AT122" s="122">
        <v>15.34</v>
      </c>
      <c r="AU122" s="122">
        <v>15.92</v>
      </c>
      <c r="AY122" s="5"/>
      <c r="AZ122" s="5">
        <v>12.9</v>
      </c>
      <c r="BA122" s="104">
        <v>11.04</v>
      </c>
      <c r="CH122" s="128"/>
    </row>
    <row r="123" spans="1:86">
      <c r="A123" s="103"/>
      <c r="B123" s="107"/>
      <c r="C123" s="107">
        <v>500</v>
      </c>
      <c r="E123" s="103">
        <f t="shared" si="67"/>
        <v>0</v>
      </c>
      <c r="F123" s="103">
        <f t="shared" si="68"/>
        <v>0</v>
      </c>
      <c r="G123" s="114" t="e">
        <f t="shared" si="69"/>
        <v>#DIV/0!</v>
      </c>
      <c r="H123" s="103">
        <f t="shared" si="70"/>
        <v>0</v>
      </c>
      <c r="I123" s="103">
        <f t="shared" si="71"/>
        <v>0</v>
      </c>
      <c r="J123" s="4" t="e">
        <f t="shared" si="72"/>
        <v>#DIV/0!</v>
      </c>
      <c r="K123" s="4" t="e">
        <f t="shared" si="73"/>
        <v>#DIV/0!</v>
      </c>
      <c r="M123" s="142">
        <v>400</v>
      </c>
      <c r="N123" s="127" t="e">
        <f t="shared" si="75"/>
        <v>#DIV/0!</v>
      </c>
      <c r="O123" s="127">
        <f t="shared" si="76"/>
        <v>0.70500000000000007</v>
      </c>
      <c r="P123" s="127">
        <f t="shared" si="77"/>
        <v>2.3900000000000006</v>
      </c>
      <c r="Q123" s="127">
        <f t="shared" si="78"/>
        <v>-8.32</v>
      </c>
      <c r="R123" s="127">
        <f t="shared" si="79"/>
        <v>-8.3699999999999992</v>
      </c>
      <c r="S123" s="127">
        <f t="shared" si="80"/>
        <v>-10.99</v>
      </c>
      <c r="T123" s="127">
        <f t="shared" si="81"/>
        <v>-13.36</v>
      </c>
      <c r="U123" s="127">
        <f t="shared" si="82"/>
        <v>2.1100000000000012</v>
      </c>
      <c r="V123" s="127" t="e">
        <f t="shared" si="83"/>
        <v>#DIV/0!</v>
      </c>
      <c r="W123" s="127" t="e">
        <f t="shared" si="84"/>
        <v>#DIV/0!</v>
      </c>
      <c r="X123" s="127" t="e">
        <f t="shared" si="85"/>
        <v>#DIV/0!</v>
      </c>
      <c r="Y123" s="127" t="e">
        <f t="shared" si="86"/>
        <v>#DIV/0!</v>
      </c>
      <c r="Z123" s="127" t="e">
        <f t="shared" si="87"/>
        <v>#DIV/0!</v>
      </c>
      <c r="AA123" s="127" t="e">
        <f t="shared" si="88"/>
        <v>#DIV/0!</v>
      </c>
      <c r="AB123" s="127" t="e">
        <f t="shared" si="89"/>
        <v>#DIV/0!</v>
      </c>
      <c r="AC123" s="127" t="e">
        <f t="shared" si="90"/>
        <v>#DIV/0!</v>
      </c>
      <c r="AD123" s="127">
        <f t="shared" si="91"/>
        <v>-8.06</v>
      </c>
      <c r="AE123" s="127">
        <f t="shared" si="92"/>
        <v>2.3349999999999991</v>
      </c>
      <c r="AF123" s="127">
        <f t="shared" si="93"/>
        <v>1.6150000000000002</v>
      </c>
      <c r="AG123" s="127">
        <f t="shared" si="94"/>
        <v>-8.7799999999999994</v>
      </c>
      <c r="AH123" s="127">
        <f t="shared" si="95"/>
        <v>-8.01</v>
      </c>
      <c r="AI123" s="127">
        <f t="shared" si="96"/>
        <v>-11.29</v>
      </c>
      <c r="AJ123" s="127" t="e">
        <f t="shared" si="97"/>
        <v>#DIV/0!</v>
      </c>
      <c r="AK123" s="127">
        <f t="shared" si="98"/>
        <v>-13.574999999999999</v>
      </c>
      <c r="AL123" s="127" t="e">
        <f t="shared" si="74"/>
        <v>#DIV/0!</v>
      </c>
      <c r="AM123" s="103"/>
      <c r="AN123" s="107"/>
      <c r="AO123" s="107">
        <v>500</v>
      </c>
      <c r="AY123" s="5"/>
      <c r="BA123" s="104"/>
      <c r="CH123" s="128"/>
    </row>
    <row r="124" spans="1:86">
      <c r="A124" s="103"/>
      <c r="B124" s="107"/>
      <c r="C124" s="107">
        <v>600</v>
      </c>
      <c r="E124" s="103">
        <f t="shared" si="67"/>
        <v>0</v>
      </c>
      <c r="F124" s="103">
        <f t="shared" si="68"/>
        <v>0</v>
      </c>
      <c r="G124" s="114" t="e">
        <f t="shared" si="69"/>
        <v>#DIV/0!</v>
      </c>
      <c r="H124" s="103">
        <f t="shared" si="70"/>
        <v>0</v>
      </c>
      <c r="I124" s="103">
        <f t="shared" si="71"/>
        <v>0</v>
      </c>
      <c r="J124" s="4" t="e">
        <f t="shared" si="72"/>
        <v>#DIV/0!</v>
      </c>
      <c r="K124" s="4" t="e">
        <f t="shared" si="73"/>
        <v>#DIV/0!</v>
      </c>
      <c r="M124" s="142">
        <v>500</v>
      </c>
      <c r="N124" s="127" t="e">
        <f t="shared" si="75"/>
        <v>#DIV/0!</v>
      </c>
      <c r="O124" s="127" t="e">
        <f t="shared" si="76"/>
        <v>#DIV/0!</v>
      </c>
      <c r="P124" s="127">
        <f t="shared" si="77"/>
        <v>-7.53</v>
      </c>
      <c r="Q124" s="127">
        <f t="shared" si="78"/>
        <v>-7.03</v>
      </c>
      <c r="R124" s="127">
        <f t="shared" si="79"/>
        <v>-6.84</v>
      </c>
      <c r="S124" s="127" t="e">
        <f t="shared" si="80"/>
        <v>#DIV/0!</v>
      </c>
      <c r="T124" s="127" t="e">
        <f t="shared" si="81"/>
        <v>#DIV/0!</v>
      </c>
      <c r="U124" s="127" t="e">
        <f t="shared" si="82"/>
        <v>#DIV/0!</v>
      </c>
      <c r="V124" s="127" t="e">
        <f t="shared" si="83"/>
        <v>#DIV/0!</v>
      </c>
      <c r="W124" s="127" t="e">
        <f t="shared" si="84"/>
        <v>#DIV/0!</v>
      </c>
      <c r="X124" s="127" t="e">
        <f t="shared" si="85"/>
        <v>#DIV/0!</v>
      </c>
      <c r="Y124" s="127" t="e">
        <f t="shared" si="86"/>
        <v>#DIV/0!</v>
      </c>
      <c r="Z124" s="127" t="e">
        <f t="shared" si="87"/>
        <v>#DIV/0!</v>
      </c>
      <c r="AA124" s="127" t="e">
        <f t="shared" si="88"/>
        <v>#DIV/0!</v>
      </c>
      <c r="AB124" s="127" t="e">
        <f t="shared" si="89"/>
        <v>#DIV/0!</v>
      </c>
      <c r="AC124" s="127" t="e">
        <f t="shared" si="90"/>
        <v>#DIV/0!</v>
      </c>
      <c r="AD124" s="127" t="e">
        <f t="shared" si="91"/>
        <v>#DIV/0!</v>
      </c>
      <c r="AE124" s="127">
        <f t="shared" si="92"/>
        <v>1.4849999999999994</v>
      </c>
      <c r="AF124" s="127">
        <f t="shared" si="93"/>
        <v>1.4649999999999999</v>
      </c>
      <c r="AG124" s="127">
        <f t="shared" si="94"/>
        <v>-6.21</v>
      </c>
      <c r="AH124" s="127" t="e">
        <f t="shared" si="95"/>
        <v>#DIV/0!</v>
      </c>
      <c r="AI124" s="127" t="e">
        <f t="shared" si="96"/>
        <v>#DIV/0!</v>
      </c>
      <c r="AJ124" s="127" t="e">
        <f t="shared" si="97"/>
        <v>#DIV/0!</v>
      </c>
      <c r="AK124" s="127">
        <f t="shared" si="98"/>
        <v>-10.25</v>
      </c>
      <c r="AL124" s="127" t="e">
        <f t="shared" si="74"/>
        <v>#DIV/0!</v>
      </c>
      <c r="AM124" s="103"/>
      <c r="AN124" s="107"/>
      <c r="AO124" s="107">
        <v>600</v>
      </c>
      <c r="AS124" s="103"/>
      <c r="AT124" s="103"/>
      <c r="AU124" s="103"/>
      <c r="AY124" s="4"/>
      <c r="AZ124" s="103"/>
      <c r="BA124" s="104"/>
      <c r="BB124" s="103"/>
      <c r="BC124" s="103"/>
      <c r="BD124" s="103"/>
      <c r="BE124" s="103"/>
      <c r="BF124" s="103"/>
      <c r="BG124" s="103"/>
      <c r="BH124" s="103"/>
      <c r="BI124" s="103"/>
      <c r="BJ124" s="103"/>
      <c r="BK124" s="103"/>
      <c r="BL124" s="103"/>
      <c r="BM124" s="103"/>
      <c r="BN124" s="103"/>
      <c r="BO124" s="103"/>
      <c r="BP124" s="103"/>
      <c r="BQ124" s="103"/>
      <c r="BR124" s="103"/>
      <c r="BS124" s="103"/>
      <c r="BT124" s="103"/>
      <c r="BU124" s="103"/>
      <c r="BV124" s="103"/>
      <c r="BW124" s="103"/>
      <c r="BX124" s="103"/>
      <c r="BY124" s="103"/>
      <c r="BZ124" s="103"/>
      <c r="CA124" s="103"/>
      <c r="CB124" s="103"/>
      <c r="CC124" s="103"/>
      <c r="CD124" s="103"/>
      <c r="CE124" s="103"/>
      <c r="CF124" s="103"/>
      <c r="CG124" s="103"/>
      <c r="CH124" s="128"/>
    </row>
    <row r="125" spans="1:86">
      <c r="A125" s="103"/>
      <c r="B125" s="104"/>
      <c r="C125" s="104"/>
      <c r="E125" s="103"/>
      <c r="F125" s="103"/>
      <c r="G125" s="114"/>
      <c r="H125" s="103"/>
      <c r="I125" s="103"/>
      <c r="J125" s="4"/>
      <c r="K125" s="4"/>
      <c r="M125" s="142"/>
      <c r="N125" s="127"/>
      <c r="O125" s="127"/>
      <c r="P125" s="127"/>
      <c r="Q125" s="127"/>
      <c r="R125" s="127"/>
      <c r="S125" s="127"/>
      <c r="T125" s="127"/>
      <c r="U125" s="127"/>
      <c r="V125" s="127"/>
      <c r="W125" s="127"/>
      <c r="X125" s="127"/>
      <c r="Y125" s="127"/>
      <c r="Z125" s="127"/>
      <c r="AA125" s="127"/>
      <c r="AB125" s="127"/>
      <c r="AC125" s="127"/>
      <c r="AD125" s="127"/>
      <c r="AE125" s="127"/>
      <c r="AF125" s="127"/>
      <c r="AG125" s="127"/>
      <c r="AH125" s="127"/>
      <c r="AI125" s="127"/>
      <c r="AJ125" s="127"/>
      <c r="AK125" s="127"/>
      <c r="AL125" s="127"/>
      <c r="AM125" s="103"/>
      <c r="AN125" s="104"/>
      <c r="AO125" s="104"/>
      <c r="AS125" s="103"/>
      <c r="AT125" s="103"/>
      <c r="AU125" s="103"/>
      <c r="AY125" s="4"/>
      <c r="AZ125" s="103"/>
      <c r="BA125" s="104"/>
      <c r="BB125" s="103"/>
      <c r="BC125" s="103"/>
      <c r="BD125" s="103"/>
      <c r="BE125" s="103"/>
      <c r="BF125" s="103"/>
      <c r="BG125" s="103"/>
      <c r="BH125" s="103"/>
      <c r="BI125" s="103"/>
      <c r="BJ125" s="103"/>
      <c r="BK125" s="103"/>
      <c r="BL125" s="103"/>
      <c r="BM125" s="103"/>
      <c r="BN125" s="103"/>
      <c r="BO125" s="103"/>
      <c r="BP125" s="103"/>
      <c r="BQ125" s="103"/>
      <c r="BR125" s="103"/>
      <c r="BS125" s="103"/>
      <c r="BT125" s="103"/>
      <c r="BU125" s="103"/>
      <c r="BV125" s="103"/>
      <c r="BW125" s="103"/>
      <c r="BX125" s="103"/>
      <c r="BY125" s="103"/>
      <c r="BZ125" s="103"/>
      <c r="CA125" s="103"/>
      <c r="CB125" s="103"/>
      <c r="CC125" s="103"/>
      <c r="CD125" s="103"/>
      <c r="CE125" s="103"/>
      <c r="CF125" s="103"/>
      <c r="CG125" s="103"/>
      <c r="CH125" s="104"/>
    </row>
    <row r="126" spans="1:86">
      <c r="A126" s="105"/>
      <c r="B126" s="106"/>
      <c r="C126" s="106" t="s">
        <v>14</v>
      </c>
      <c r="D126" s="122">
        <v>312</v>
      </c>
      <c r="E126" s="103">
        <f>COUNT(AP126:AQ126)</f>
        <v>2</v>
      </c>
      <c r="F126" s="103">
        <f>SUM(AP126:AQ126)</f>
        <v>627</v>
      </c>
      <c r="G126" s="114">
        <f>AVERAGE(AP126:AQ126)</f>
        <v>313.5</v>
      </c>
      <c r="H126" s="103">
        <f>MAX(AP126:AQ126)</f>
        <v>315</v>
      </c>
      <c r="I126" s="103">
        <f>MIN(AP126:AQ126)</f>
        <v>312</v>
      </c>
      <c r="J126" s="4">
        <f>D126-G126</f>
        <v>-1.5</v>
      </c>
      <c r="K126" s="4">
        <f>STDEV(AP126:AQ126)</f>
        <v>2.1213203435596424</v>
      </c>
      <c r="M126" s="142" t="s">
        <v>7</v>
      </c>
      <c r="N126" s="127">
        <f>J93*1</f>
        <v>-10</v>
      </c>
      <c r="O126" s="127">
        <f>J111*1</f>
        <v>6</v>
      </c>
      <c r="P126" s="127">
        <f>J129*1</f>
        <v>6</v>
      </c>
      <c r="Q126" s="127">
        <f>J147*1</f>
        <v>-10</v>
      </c>
      <c r="R126" s="127">
        <f>J165*1</f>
        <v>-10</v>
      </c>
      <c r="S126" s="127">
        <f>J345*1</f>
        <v>-12</v>
      </c>
      <c r="T126" s="127">
        <f>J399*1</f>
        <v>-14</v>
      </c>
      <c r="U126" s="127">
        <f>J327*1</f>
        <v>8.2857142857142865</v>
      </c>
      <c r="V126" s="127">
        <f>J183*1</f>
        <v>-16.428571428571427</v>
      </c>
      <c r="W126" s="127">
        <f>J201*1</f>
        <v>-16.333333333333332</v>
      </c>
      <c r="X126" s="127">
        <f>J219*1</f>
        <v>-16.333333333333332</v>
      </c>
      <c r="Y126" s="127">
        <f>J237*1</f>
        <v>-16.333333333333332</v>
      </c>
      <c r="Z126" s="127">
        <f>J255*1</f>
        <v>-16.333333333333332</v>
      </c>
      <c r="AA126" s="127">
        <f>J417*1</f>
        <v>-18.399999999999999</v>
      </c>
      <c r="AB126" s="127">
        <f>J381*1</f>
        <v>-18.399999999999999</v>
      </c>
      <c r="AC126" s="127">
        <f>J309*1</f>
        <v>-16.428571428571427</v>
      </c>
      <c r="AD126" s="127">
        <f>J75*1</f>
        <v>-3</v>
      </c>
      <c r="AE126" s="127">
        <f>J57*1</f>
        <v>10</v>
      </c>
      <c r="AF126" s="127">
        <f>J39*1</f>
        <v>10</v>
      </c>
      <c r="AG126" s="127">
        <f>J21*1</f>
        <v>-3</v>
      </c>
      <c r="AH126" s="127">
        <f>J3*1</f>
        <v>-3</v>
      </c>
      <c r="AI126" s="127">
        <f>J273*1</f>
        <v>-8.75</v>
      </c>
      <c r="AJ126" s="127">
        <f>J363*1</f>
        <v>-9</v>
      </c>
      <c r="AK126" s="127">
        <f>J291*1</f>
        <v>-7.5</v>
      </c>
      <c r="AL126" s="127">
        <f>AVERAGE(N126:AK126)</f>
        <v>-7.7064484126984114</v>
      </c>
      <c r="AM126" s="105"/>
      <c r="AN126" s="106"/>
      <c r="AO126" s="106" t="s">
        <v>14</v>
      </c>
      <c r="AP126">
        <v>312</v>
      </c>
      <c r="AQ126" s="122">
        <v>315</v>
      </c>
      <c r="AR126" s="122">
        <v>346</v>
      </c>
      <c r="AS126" s="105">
        <v>211</v>
      </c>
      <c r="AT126" s="105">
        <v>228</v>
      </c>
      <c r="AU126" s="105">
        <v>154</v>
      </c>
      <c r="AY126" s="105">
        <v>175</v>
      </c>
      <c r="AZ126" s="105">
        <v>300</v>
      </c>
      <c r="BA126" s="104">
        <v>150</v>
      </c>
      <c r="BB126" s="105"/>
      <c r="BC126" s="105"/>
      <c r="BD126" s="105"/>
      <c r="BE126" s="105"/>
      <c r="BF126" s="105"/>
      <c r="BG126" s="105"/>
      <c r="BH126" s="105"/>
      <c r="BI126" s="105">
        <v>259</v>
      </c>
      <c r="BJ126" s="105"/>
      <c r="BK126" s="105"/>
      <c r="BL126" s="105"/>
      <c r="BM126" s="105">
        <v>58</v>
      </c>
      <c r="BN126" s="105"/>
      <c r="BO126" s="105">
        <v>157</v>
      </c>
      <c r="BP126" s="105"/>
      <c r="BQ126" s="105"/>
      <c r="BR126" s="105">
        <v>240</v>
      </c>
      <c r="BS126" s="105"/>
      <c r="BT126" s="105"/>
      <c r="BU126" s="105">
        <v>223</v>
      </c>
      <c r="BV126" s="105"/>
      <c r="BW126" s="105"/>
      <c r="BX126" s="105">
        <v>205</v>
      </c>
      <c r="BY126" s="105"/>
      <c r="BZ126" s="105"/>
      <c r="CA126" s="105">
        <v>278</v>
      </c>
      <c r="CB126" s="105"/>
      <c r="CC126" s="105">
        <v>23</v>
      </c>
      <c r="CD126" s="105"/>
      <c r="CE126" s="105"/>
      <c r="CF126" s="105"/>
      <c r="CG126" s="105"/>
      <c r="CH126" s="143"/>
    </row>
    <row r="127" spans="1:86">
      <c r="A127" s="103"/>
      <c r="B127" s="107"/>
      <c r="C127" s="107" t="s">
        <v>15</v>
      </c>
      <c r="D127" s="122">
        <v>0.6</v>
      </c>
      <c r="E127" s="103">
        <f>COUNT(AP127:AQ127)</f>
        <v>2</v>
      </c>
      <c r="F127" s="103">
        <f>SUM(AP127:AQ127)</f>
        <v>2.6</v>
      </c>
      <c r="G127" s="114">
        <f>AVERAGE(AP127:AQ127)</f>
        <v>1.3</v>
      </c>
      <c r="H127" s="103">
        <f>MAX(AP127:AQ127)</f>
        <v>2</v>
      </c>
      <c r="I127" s="103">
        <f>MIN(AP127:AQ127)</f>
        <v>0.6</v>
      </c>
      <c r="J127" s="4">
        <f>D127-G127</f>
        <v>-0.70000000000000007</v>
      </c>
      <c r="K127" s="4">
        <f>STDEV(AP127:AQ127)</f>
        <v>0.98994949366116658</v>
      </c>
      <c r="M127" s="142" t="s">
        <v>16</v>
      </c>
      <c r="N127" s="142">
        <f>J108*1</f>
        <v>-248</v>
      </c>
      <c r="O127" s="142">
        <f>J126*1</f>
        <v>-1.5</v>
      </c>
      <c r="P127" s="142">
        <f>J144*1</f>
        <v>-34.5</v>
      </c>
      <c r="Q127" s="142">
        <f>J162*1</f>
        <v>-61</v>
      </c>
      <c r="R127" s="142">
        <f>J180*1</f>
        <v>-201</v>
      </c>
      <c r="S127" s="142">
        <f>J360*1</f>
        <v>-124.33333333333333</v>
      </c>
      <c r="T127" s="142">
        <f>J414*1</f>
        <v>-77.5</v>
      </c>
      <c r="U127" s="142">
        <f>J342*1</f>
        <v>111.4</v>
      </c>
      <c r="V127" s="142">
        <f>J198*1</f>
        <v>-183.33333333333334</v>
      </c>
      <c r="W127" s="142">
        <f>J216*1</f>
        <v>-156.4</v>
      </c>
      <c r="X127" s="142">
        <f>J234*1</f>
        <v>-118.4</v>
      </c>
      <c r="Y127" s="142">
        <f>J252*1</f>
        <v>-128.19999999999999</v>
      </c>
      <c r="Z127" s="142">
        <f>J270*1</f>
        <v>-121.4</v>
      </c>
      <c r="AA127" s="142">
        <f>J432*1</f>
        <v>-109.6</v>
      </c>
      <c r="AB127" s="142">
        <f>J396*1</f>
        <v>-78.599999999999994</v>
      </c>
      <c r="AC127" s="142">
        <f>J324*1</f>
        <v>-188</v>
      </c>
      <c r="AD127" s="142">
        <f>J90*1</f>
        <v>-68</v>
      </c>
      <c r="AE127" s="142">
        <f>J72*1</f>
        <v>3</v>
      </c>
      <c r="AF127" s="142">
        <f>J54*1</f>
        <v>2.5</v>
      </c>
      <c r="AG127" s="142">
        <f>J36*1</f>
        <v>-73</v>
      </c>
      <c r="AH127" s="142">
        <f>J18*1</f>
        <v>-77</v>
      </c>
      <c r="AI127" s="142">
        <f>J288*1</f>
        <v>-211.83333333333334</v>
      </c>
      <c r="AJ127" s="142">
        <f>J378*1</f>
        <v>-170.28571428571428</v>
      </c>
      <c r="AK127" s="142">
        <f>J306*1</f>
        <v>-197.5</v>
      </c>
      <c r="AL127" s="142">
        <f>AVERAGE(N127:AK127)</f>
        <v>-104.68690476190477</v>
      </c>
      <c r="AM127" s="103"/>
      <c r="AN127" s="107"/>
      <c r="AO127" s="107" t="s">
        <v>15</v>
      </c>
      <c r="AP127">
        <v>0.6</v>
      </c>
      <c r="AQ127" s="122">
        <v>2</v>
      </c>
      <c r="AR127" s="122">
        <v>0.7</v>
      </c>
      <c r="AS127" s="103">
        <v>2</v>
      </c>
      <c r="AT127" s="103">
        <v>0.6</v>
      </c>
      <c r="AU127" s="103">
        <v>2.8</v>
      </c>
      <c r="AY127" s="103">
        <v>1</v>
      </c>
      <c r="AZ127" s="103">
        <v>0.7</v>
      </c>
      <c r="BA127" s="104">
        <v>0.8</v>
      </c>
      <c r="BB127" s="103"/>
      <c r="BC127" s="103"/>
      <c r="BD127" s="103"/>
      <c r="BE127" s="103"/>
      <c r="BF127" s="103"/>
      <c r="BG127" s="103"/>
      <c r="BH127" s="103"/>
      <c r="BI127" s="103">
        <v>0.51</v>
      </c>
      <c r="BJ127" s="103"/>
      <c r="BK127" s="103"/>
      <c r="BL127" s="103"/>
      <c r="BM127" s="103">
        <v>0.6</v>
      </c>
      <c r="BN127" s="103"/>
      <c r="BO127" s="103">
        <v>1.8</v>
      </c>
      <c r="BP127" s="103"/>
      <c r="BQ127" s="103"/>
      <c r="BR127" s="103">
        <v>1.2</v>
      </c>
      <c r="BS127" s="103"/>
      <c r="BT127" s="103"/>
      <c r="BU127" s="103">
        <v>0.3</v>
      </c>
      <c r="BV127" s="103"/>
      <c r="BW127" s="103"/>
      <c r="BX127" s="103">
        <v>0.8</v>
      </c>
      <c r="BY127" s="103"/>
      <c r="BZ127" s="103"/>
      <c r="CA127" s="103">
        <v>0.7</v>
      </c>
      <c r="CB127" s="103"/>
      <c r="CC127" s="103">
        <v>1.3</v>
      </c>
      <c r="CD127" s="103"/>
      <c r="CE127" s="103"/>
      <c r="CF127" s="103"/>
      <c r="CG127" s="103"/>
      <c r="CH127" s="128"/>
    </row>
    <row r="128" spans="1:86" s="113" customFormat="1">
      <c r="A128" s="111" t="s">
        <v>0</v>
      </c>
      <c r="B128" s="110" t="s">
        <v>1</v>
      </c>
      <c r="C128" s="110" t="s">
        <v>2</v>
      </c>
      <c r="E128" s="110" t="s">
        <v>3</v>
      </c>
      <c r="F128" s="110" t="s">
        <v>78</v>
      </c>
      <c r="G128" s="112" t="s">
        <v>4</v>
      </c>
      <c r="H128" s="110" t="s">
        <v>5</v>
      </c>
      <c r="I128" s="110" t="s">
        <v>6</v>
      </c>
      <c r="J128" s="120" t="s">
        <v>7</v>
      </c>
      <c r="K128" s="120" t="s">
        <v>8</v>
      </c>
      <c r="M128" s="140">
        <v>600</v>
      </c>
      <c r="N128" s="141" t="e">
        <f>J106*1</f>
        <v>#DIV/0!</v>
      </c>
      <c r="O128" s="141" t="e">
        <f>J124*1</f>
        <v>#DIV/0!</v>
      </c>
      <c r="P128" s="141" t="e">
        <f>J142*1</f>
        <v>#DIV/0!</v>
      </c>
      <c r="Q128" s="141" t="e">
        <f>J160*1</f>
        <v>#DIV/0!</v>
      </c>
      <c r="R128" s="141" t="e">
        <f>J178*1</f>
        <v>#DIV/0!</v>
      </c>
      <c r="S128" s="141" t="e">
        <f>J358*1</f>
        <v>#DIV/0!</v>
      </c>
      <c r="T128" s="141" t="e">
        <f>J412*1</f>
        <v>#DIV/0!</v>
      </c>
      <c r="U128" s="141" t="e">
        <f>J340*1</f>
        <v>#DIV/0!</v>
      </c>
      <c r="V128" s="141" t="e">
        <f>J196*1</f>
        <v>#DIV/0!</v>
      </c>
      <c r="W128" s="141" t="e">
        <f>J214*1</f>
        <v>#DIV/0!</v>
      </c>
      <c r="X128" s="141" t="e">
        <f>J232*1</f>
        <v>#DIV/0!</v>
      </c>
      <c r="Y128" s="141" t="e">
        <f>J250*1</f>
        <v>#DIV/0!</v>
      </c>
      <c r="Z128" s="141" t="e">
        <f>J268*1</f>
        <v>#DIV/0!</v>
      </c>
      <c r="AA128" s="141" t="e">
        <f>J430*1</f>
        <v>#DIV/0!</v>
      </c>
      <c r="AB128" s="141" t="e">
        <f>J394*1</f>
        <v>#DIV/0!</v>
      </c>
      <c r="AC128" s="141" t="e">
        <f>J322*1</f>
        <v>#DIV/0!</v>
      </c>
      <c r="AD128" s="141" t="e">
        <f>J88*1</f>
        <v>#DIV/0!</v>
      </c>
      <c r="AE128" s="141" t="e">
        <f>J70*1</f>
        <v>#DIV/0!</v>
      </c>
      <c r="AF128" s="141" t="e">
        <f>J52*1</f>
        <v>#DIV/0!</v>
      </c>
      <c r="AG128" s="141" t="e">
        <f>J34*1</f>
        <v>#DIV/0!</v>
      </c>
      <c r="AH128" s="141" t="e">
        <f>J16*1</f>
        <v>#DIV/0!</v>
      </c>
      <c r="AI128" s="141" t="e">
        <f>J286*1</f>
        <v>#DIV/0!</v>
      </c>
      <c r="AJ128" s="141" t="e">
        <f>J376*1</f>
        <v>#DIV/0!</v>
      </c>
      <c r="AK128" s="141" t="e">
        <f>J304*1</f>
        <v>#DIV/0!</v>
      </c>
      <c r="AL128" s="141" t="e">
        <f t="shared" si="74"/>
        <v>#DIV/0!</v>
      </c>
      <c r="AM128" s="110" t="s">
        <v>10</v>
      </c>
      <c r="AN128" s="110" t="s">
        <v>11</v>
      </c>
      <c r="AO128" s="110" t="s">
        <v>12</v>
      </c>
      <c r="AQ128" s="113">
        <v>2006</v>
      </c>
      <c r="AR128" s="113">
        <v>2005</v>
      </c>
      <c r="AS128" s="110">
        <v>2004</v>
      </c>
      <c r="AT128" s="110">
        <v>2003</v>
      </c>
      <c r="AU128" s="110">
        <v>2002</v>
      </c>
      <c r="AY128" s="110"/>
      <c r="AZ128" s="110">
        <v>1977</v>
      </c>
      <c r="BA128" s="110">
        <v>1996</v>
      </c>
      <c r="BB128" s="110">
        <v>1995</v>
      </c>
      <c r="BC128" s="110"/>
      <c r="BD128" s="110"/>
      <c r="BE128" s="110"/>
      <c r="BF128" s="110">
        <v>1991</v>
      </c>
      <c r="BG128" s="110">
        <v>1990</v>
      </c>
      <c r="BH128" s="110">
        <v>1990</v>
      </c>
      <c r="BI128" s="110">
        <v>1990</v>
      </c>
      <c r="BJ128" s="110">
        <v>1989</v>
      </c>
      <c r="BK128" s="110">
        <v>1988</v>
      </c>
      <c r="BL128" s="110">
        <v>1988</v>
      </c>
      <c r="BM128" s="110">
        <v>1988</v>
      </c>
      <c r="BN128" s="110">
        <v>1987</v>
      </c>
      <c r="BO128" s="110">
        <v>1987</v>
      </c>
      <c r="BP128" s="110">
        <v>1987</v>
      </c>
      <c r="BQ128" s="110">
        <v>1986</v>
      </c>
      <c r="BR128" s="110">
        <v>1986</v>
      </c>
      <c r="BS128" s="110">
        <v>1986</v>
      </c>
      <c r="BT128" s="110">
        <v>1985</v>
      </c>
      <c r="BU128" s="110">
        <v>1985</v>
      </c>
      <c r="BV128" s="110">
        <v>1985</v>
      </c>
      <c r="BW128" s="110">
        <v>1984</v>
      </c>
      <c r="BX128" s="110">
        <v>1984</v>
      </c>
      <c r="BY128" s="110">
        <v>1984</v>
      </c>
      <c r="BZ128" s="110">
        <v>1983</v>
      </c>
      <c r="CA128" s="110">
        <v>1983</v>
      </c>
      <c r="CB128" s="110">
        <v>1983</v>
      </c>
      <c r="CC128" s="110">
        <v>1983</v>
      </c>
      <c r="CD128" s="110">
        <v>1982</v>
      </c>
      <c r="CE128" s="110">
        <v>1981</v>
      </c>
      <c r="CF128" s="110">
        <v>1981</v>
      </c>
      <c r="CG128" s="110">
        <v>1981</v>
      </c>
      <c r="CH128" s="110">
        <v>1980</v>
      </c>
    </row>
    <row r="129" spans="1:86">
      <c r="A129" s="104">
        <v>10</v>
      </c>
      <c r="B129" s="107">
        <v>38</v>
      </c>
      <c r="C129" s="107" t="s">
        <v>13</v>
      </c>
      <c r="D129" s="122">
        <v>22</v>
      </c>
      <c r="E129" s="123">
        <f t="shared" ref="E129:E142" si="99">COUNT(AP129:AQ129)</f>
        <v>2</v>
      </c>
      <c r="F129" s="123">
        <f t="shared" ref="F129:F142" si="100">SUM(AP129:AQ129)</f>
        <v>32</v>
      </c>
      <c r="G129" s="124">
        <f t="shared" ref="G129:G142" si="101">AVERAGE(AP129:AQ129)</f>
        <v>16</v>
      </c>
      <c r="H129" s="123">
        <f t="shared" ref="H129:H142" si="102">MAX(AP129:AQ129)</f>
        <v>22</v>
      </c>
      <c r="I129" s="123">
        <f t="shared" ref="I129:I142" si="103">MIN(AP129:AQ129)</f>
        <v>10</v>
      </c>
      <c r="J129" s="4">
        <f t="shared" ref="J129:J142" si="104">D129-G129</f>
        <v>6</v>
      </c>
      <c r="K129" s="4">
        <f t="shared" ref="K129:K142" si="105">STDEV(AP129:AQ129)</f>
        <v>8.4852813742385695</v>
      </c>
      <c r="AM129" s="104">
        <v>10</v>
      </c>
      <c r="AN129" s="107">
        <v>38</v>
      </c>
      <c r="AO129" s="107" t="s">
        <v>13</v>
      </c>
      <c r="AP129">
        <v>22</v>
      </c>
      <c r="AQ129" s="122">
        <v>10</v>
      </c>
      <c r="AR129" s="122">
        <v>4</v>
      </c>
      <c r="AS129" s="104">
        <v>22</v>
      </c>
      <c r="AT129" s="104">
        <v>27</v>
      </c>
      <c r="AU129" s="104">
        <v>4</v>
      </c>
      <c r="AY129" s="104"/>
      <c r="AZ129" s="104">
        <v>20</v>
      </c>
      <c r="BA129" s="104"/>
      <c r="BB129" s="104">
        <v>3</v>
      </c>
      <c r="BC129" s="104"/>
      <c r="BD129" s="104"/>
      <c r="BE129" s="104"/>
      <c r="BF129" s="104"/>
      <c r="BG129" s="104"/>
      <c r="BH129" s="104"/>
      <c r="BI129" s="104">
        <v>4</v>
      </c>
      <c r="BJ129" s="104"/>
      <c r="BK129" s="104"/>
      <c r="BL129" s="104"/>
      <c r="BM129" s="104">
        <v>24</v>
      </c>
      <c r="BN129" s="104"/>
      <c r="BO129" s="104">
        <v>6</v>
      </c>
      <c r="BP129" s="104"/>
      <c r="BQ129" s="104"/>
      <c r="BR129" s="104">
        <v>6</v>
      </c>
      <c r="BS129" s="104"/>
      <c r="BT129" s="104"/>
      <c r="BU129" s="104">
        <v>23</v>
      </c>
      <c r="BV129" s="104"/>
      <c r="BW129" s="104"/>
      <c r="BX129" s="104"/>
      <c r="BY129" s="104"/>
      <c r="BZ129" s="104"/>
      <c r="CA129" s="104">
        <v>7</v>
      </c>
      <c r="CB129" s="104"/>
      <c r="CC129" s="104">
        <v>25</v>
      </c>
      <c r="CD129" s="104"/>
      <c r="CE129" s="104"/>
      <c r="CF129" s="104"/>
      <c r="CG129" s="104"/>
      <c r="CH129" s="128"/>
    </row>
    <row r="130" spans="1:86">
      <c r="A130" s="103"/>
      <c r="B130" s="107"/>
      <c r="C130" s="107">
        <v>0</v>
      </c>
      <c r="D130" s="122">
        <v>26.3</v>
      </c>
      <c r="E130" s="103">
        <f t="shared" si="99"/>
        <v>2</v>
      </c>
      <c r="F130" s="103">
        <f t="shared" si="100"/>
        <v>51.900000000000006</v>
      </c>
      <c r="G130" s="114">
        <f t="shared" si="101"/>
        <v>25.950000000000003</v>
      </c>
      <c r="H130" s="103">
        <f t="shared" si="102"/>
        <v>26.3</v>
      </c>
      <c r="I130" s="103">
        <f t="shared" si="103"/>
        <v>25.6</v>
      </c>
      <c r="J130" s="4">
        <f t="shared" si="104"/>
        <v>0.34999999999999787</v>
      </c>
      <c r="K130" s="4">
        <f t="shared" si="105"/>
        <v>0.49497474683058273</v>
      </c>
      <c r="AM130" s="103"/>
      <c r="AN130" s="107"/>
      <c r="AO130" s="107">
        <v>0</v>
      </c>
      <c r="AP130">
        <v>26.3</v>
      </c>
      <c r="AQ130" s="122">
        <v>25.6</v>
      </c>
      <c r="AR130" s="122">
        <v>26.8</v>
      </c>
      <c r="AS130" s="104">
        <v>25.5</v>
      </c>
      <c r="AT130" s="104">
        <v>24.9</v>
      </c>
      <c r="AU130" s="104">
        <v>26</v>
      </c>
      <c r="AY130" s="154"/>
      <c r="AZ130" s="154">
        <v>24.7</v>
      </c>
      <c r="BA130" s="104"/>
      <c r="BB130" s="104">
        <v>26.9</v>
      </c>
      <c r="BC130" s="104"/>
      <c r="BD130" s="104"/>
      <c r="BE130" s="104"/>
      <c r="BF130" s="104"/>
      <c r="BG130" s="104"/>
      <c r="BH130" s="104"/>
      <c r="BI130" s="104">
        <v>27.2</v>
      </c>
      <c r="BJ130" s="104"/>
      <c r="BK130" s="104"/>
      <c r="BL130" s="104"/>
      <c r="BM130" s="104">
        <v>26</v>
      </c>
      <c r="BN130" s="104"/>
      <c r="BO130" s="104">
        <v>23.9</v>
      </c>
      <c r="BP130" s="104"/>
      <c r="BQ130" s="104"/>
      <c r="BR130" s="104">
        <v>26.8</v>
      </c>
      <c r="BS130" s="104"/>
      <c r="BT130" s="104"/>
      <c r="BU130" s="104">
        <v>25.9</v>
      </c>
      <c r="BV130" s="104"/>
      <c r="BW130" s="104"/>
      <c r="BX130" s="104"/>
      <c r="BY130" s="104"/>
      <c r="BZ130" s="104"/>
      <c r="CA130" s="104">
        <v>26.2</v>
      </c>
      <c r="CB130" s="104"/>
      <c r="CC130" s="104">
        <v>26</v>
      </c>
      <c r="CD130" s="104"/>
      <c r="CE130" s="104"/>
      <c r="CF130" s="104"/>
      <c r="CG130" s="104"/>
      <c r="CH130" s="128"/>
    </row>
    <row r="131" spans="1:86">
      <c r="A131" s="103"/>
      <c r="B131" s="107"/>
      <c r="C131" s="107">
        <v>10</v>
      </c>
      <c r="D131" s="122">
        <v>26.34</v>
      </c>
      <c r="E131" s="103">
        <f t="shared" si="99"/>
        <v>2</v>
      </c>
      <c r="F131" s="103">
        <f t="shared" si="100"/>
        <v>52.04</v>
      </c>
      <c r="G131" s="114">
        <f t="shared" si="101"/>
        <v>26.02</v>
      </c>
      <c r="H131" s="103">
        <f t="shared" si="102"/>
        <v>26.34</v>
      </c>
      <c r="I131" s="103">
        <f t="shared" si="103"/>
        <v>25.7</v>
      </c>
      <c r="J131" s="4">
        <f t="shared" si="104"/>
        <v>0.32000000000000028</v>
      </c>
      <c r="K131" s="4">
        <f t="shared" si="105"/>
        <v>0.45254833995939081</v>
      </c>
      <c r="AM131" s="103"/>
      <c r="AN131" s="107"/>
      <c r="AO131" s="107">
        <v>10</v>
      </c>
      <c r="AP131">
        <v>26.34</v>
      </c>
      <c r="AQ131" s="122">
        <v>25.7</v>
      </c>
      <c r="AR131" s="122">
        <v>26.81</v>
      </c>
      <c r="AS131" s="122">
        <v>25.52</v>
      </c>
      <c r="AT131" s="122">
        <v>24.87</v>
      </c>
      <c r="AU131" s="122">
        <v>25.94</v>
      </c>
      <c r="AY131" s="5"/>
      <c r="AZ131" s="5">
        <v>24.7</v>
      </c>
      <c r="BA131" s="104"/>
      <c r="BB131">
        <v>26.85</v>
      </c>
      <c r="BI131" s="103">
        <v>25.2</v>
      </c>
      <c r="BM131" s="103">
        <v>25.41</v>
      </c>
      <c r="BO131" s="103">
        <v>23.99</v>
      </c>
      <c r="BR131" s="103">
        <v>26.39</v>
      </c>
      <c r="BU131" s="103">
        <v>25.56</v>
      </c>
      <c r="CA131" s="103">
        <v>26.63</v>
      </c>
      <c r="CC131" s="103">
        <v>26.27</v>
      </c>
      <c r="CH131" s="128"/>
    </row>
    <row r="132" spans="1:86">
      <c r="A132" s="103"/>
      <c r="B132" s="107"/>
      <c r="C132" s="107">
        <v>20</v>
      </c>
      <c r="D132" s="122">
        <v>26.34</v>
      </c>
      <c r="E132" s="103">
        <f t="shared" si="99"/>
        <v>2</v>
      </c>
      <c r="F132" s="103">
        <f t="shared" si="100"/>
        <v>52.04</v>
      </c>
      <c r="G132" s="114">
        <f t="shared" si="101"/>
        <v>26.02</v>
      </c>
      <c r="H132" s="103">
        <f t="shared" si="102"/>
        <v>26.34</v>
      </c>
      <c r="I132" s="103">
        <f t="shared" si="103"/>
        <v>25.7</v>
      </c>
      <c r="J132" s="4">
        <f t="shared" si="104"/>
        <v>0.32000000000000028</v>
      </c>
      <c r="K132" s="4">
        <f t="shared" si="105"/>
        <v>0.45254833995939081</v>
      </c>
      <c r="AM132" s="103"/>
      <c r="AN132" s="107"/>
      <c r="AO132" s="107">
        <v>20</v>
      </c>
      <c r="AP132">
        <v>26.34</v>
      </c>
      <c r="AQ132" s="122">
        <v>25.7</v>
      </c>
      <c r="AR132" s="122">
        <v>26.8</v>
      </c>
      <c r="AS132" s="122">
        <v>25.5</v>
      </c>
      <c r="AT132" s="122">
        <v>24.87</v>
      </c>
      <c r="AU132" s="122">
        <v>25.95</v>
      </c>
      <c r="AY132" s="5"/>
      <c r="AZ132" s="5">
        <v>24.71</v>
      </c>
      <c r="BA132" s="104"/>
      <c r="BB132">
        <v>26.85</v>
      </c>
      <c r="BI132" s="103">
        <v>25.19</v>
      </c>
      <c r="BM132" s="103">
        <v>25.42</v>
      </c>
      <c r="BO132" s="103">
        <v>23.98</v>
      </c>
      <c r="BR132" s="103">
        <v>26.39</v>
      </c>
      <c r="BU132" s="103">
        <v>25.57</v>
      </c>
      <c r="CA132" s="103">
        <v>26.64</v>
      </c>
      <c r="CC132" s="103">
        <v>26.3</v>
      </c>
      <c r="CH132" s="128"/>
    </row>
    <row r="133" spans="1:86">
      <c r="A133" s="103"/>
      <c r="B133" s="107"/>
      <c r="C133" s="107">
        <v>30</v>
      </c>
      <c r="D133" s="122">
        <v>26.31</v>
      </c>
      <c r="E133" s="103">
        <f t="shared" si="99"/>
        <v>2</v>
      </c>
      <c r="F133" s="103">
        <f t="shared" si="100"/>
        <v>52.01</v>
      </c>
      <c r="G133" s="114">
        <f t="shared" si="101"/>
        <v>26.004999999999999</v>
      </c>
      <c r="H133" s="103">
        <f t="shared" si="102"/>
        <v>26.31</v>
      </c>
      <c r="I133" s="103">
        <f t="shared" si="103"/>
        <v>25.7</v>
      </c>
      <c r="J133" s="4">
        <f t="shared" si="104"/>
        <v>0.30499999999999972</v>
      </c>
      <c r="K133" s="4">
        <f t="shared" si="105"/>
        <v>0.43133513652379357</v>
      </c>
      <c r="AM133" s="103"/>
      <c r="AN133" s="107"/>
      <c r="AO133" s="107">
        <v>30</v>
      </c>
      <c r="AP133">
        <v>26.31</v>
      </c>
      <c r="AQ133" s="122">
        <v>25.7</v>
      </c>
      <c r="AR133" s="122">
        <v>26.81</v>
      </c>
      <c r="AS133" s="122">
        <v>25.5</v>
      </c>
      <c r="AT133" s="122">
        <v>24.64</v>
      </c>
      <c r="AU133" s="122">
        <v>25.94</v>
      </c>
      <c r="AY133" s="5"/>
      <c r="AZ133" s="5">
        <v>24.71</v>
      </c>
      <c r="BA133" s="104"/>
      <c r="BB133">
        <v>26.9</v>
      </c>
      <c r="BI133" s="103">
        <v>25.07</v>
      </c>
      <c r="BM133" s="103">
        <v>25.42</v>
      </c>
      <c r="BO133" s="103">
        <v>23.62</v>
      </c>
      <c r="BR133" s="103">
        <v>26.37</v>
      </c>
      <c r="BU133" s="103">
        <v>25.57</v>
      </c>
      <c r="CA133" s="103">
        <v>26.65</v>
      </c>
      <c r="CC133" s="103">
        <v>26.31</v>
      </c>
      <c r="CH133" s="128"/>
    </row>
    <row r="134" spans="1:86">
      <c r="A134" s="103"/>
      <c r="B134" s="107"/>
      <c r="C134" s="107">
        <v>50</v>
      </c>
      <c r="D134" s="122">
        <v>26.27</v>
      </c>
      <c r="E134" s="103">
        <f t="shared" si="99"/>
        <v>2</v>
      </c>
      <c r="F134" s="103">
        <f t="shared" si="100"/>
        <v>51.69</v>
      </c>
      <c r="G134" s="114">
        <f t="shared" si="101"/>
        <v>25.844999999999999</v>
      </c>
      <c r="H134" s="103">
        <f t="shared" si="102"/>
        <v>26.27</v>
      </c>
      <c r="I134" s="103">
        <f t="shared" si="103"/>
        <v>25.42</v>
      </c>
      <c r="J134" s="4">
        <f t="shared" si="104"/>
        <v>0.42500000000000071</v>
      </c>
      <c r="K134" s="4">
        <f t="shared" si="105"/>
        <v>0.60104076400856388</v>
      </c>
      <c r="AM134" s="103"/>
      <c r="AN134" s="107"/>
      <c r="AO134" s="107">
        <v>50</v>
      </c>
      <c r="AP134">
        <v>26.27</v>
      </c>
      <c r="AQ134" s="122">
        <v>25.42</v>
      </c>
      <c r="AR134" s="122">
        <v>26.75</v>
      </c>
      <c r="AS134" s="122">
        <v>25.48</v>
      </c>
      <c r="AT134" s="122">
        <v>24.32</v>
      </c>
      <c r="AU134" s="122">
        <v>25.66</v>
      </c>
      <c r="AY134" s="5"/>
      <c r="AZ134" s="5">
        <v>24.71</v>
      </c>
      <c r="BA134" s="104"/>
      <c r="BB134">
        <v>27.05</v>
      </c>
      <c r="BI134" s="103">
        <v>24.72</v>
      </c>
      <c r="BM134" s="103">
        <v>25.42</v>
      </c>
      <c r="BO134" s="103">
        <v>20.59</v>
      </c>
      <c r="BR134" s="103">
        <v>26.3</v>
      </c>
      <c r="BU134" s="103">
        <v>25.58</v>
      </c>
      <c r="CA134" s="103">
        <v>26.64</v>
      </c>
      <c r="CC134" s="103">
        <v>26.31</v>
      </c>
      <c r="CH134" s="128"/>
    </row>
    <row r="135" spans="1:86">
      <c r="A135" s="103"/>
      <c r="B135" s="107"/>
      <c r="C135" s="107">
        <v>75</v>
      </c>
      <c r="D135" s="122">
        <v>26.13</v>
      </c>
      <c r="E135" s="103">
        <f t="shared" si="99"/>
        <v>2</v>
      </c>
      <c r="F135" s="103">
        <f t="shared" si="100"/>
        <v>49.879999999999995</v>
      </c>
      <c r="G135" s="114">
        <f t="shared" si="101"/>
        <v>24.939999999999998</v>
      </c>
      <c r="H135" s="103">
        <f t="shared" si="102"/>
        <v>26.13</v>
      </c>
      <c r="I135" s="103">
        <f t="shared" si="103"/>
        <v>23.75</v>
      </c>
      <c r="J135" s="4">
        <f t="shared" si="104"/>
        <v>1.1900000000000013</v>
      </c>
      <c r="K135" s="4">
        <f t="shared" si="105"/>
        <v>1.6829141392239824</v>
      </c>
      <c r="AM135" s="103"/>
      <c r="AN135" s="107"/>
      <c r="AO135" s="107">
        <v>75</v>
      </c>
      <c r="AP135">
        <v>26.13</v>
      </c>
      <c r="AQ135" s="122">
        <v>23.75</v>
      </c>
      <c r="AR135" s="122">
        <v>26.6</v>
      </c>
      <c r="AS135" s="122">
        <v>25.3</v>
      </c>
      <c r="AT135" s="122">
        <v>24.31</v>
      </c>
      <c r="AU135" s="122">
        <v>24.66</v>
      </c>
      <c r="AY135" s="5"/>
      <c r="AZ135" s="5">
        <v>24.7</v>
      </c>
      <c r="BA135" s="104"/>
      <c r="BB135">
        <v>26.98</v>
      </c>
      <c r="BI135" s="103">
        <v>22.52</v>
      </c>
      <c r="BM135" s="103">
        <v>24.91</v>
      </c>
      <c r="BO135" s="103">
        <v>18.829999999999998</v>
      </c>
      <c r="BR135" s="103">
        <v>23.91</v>
      </c>
      <c r="BU135" s="103">
        <v>25.58</v>
      </c>
      <c r="CA135" s="103">
        <v>24.79</v>
      </c>
      <c r="CC135" s="103">
        <v>26.23</v>
      </c>
      <c r="CH135" s="128"/>
    </row>
    <row r="136" spans="1:86">
      <c r="A136" s="103"/>
      <c r="B136" s="107"/>
      <c r="C136" s="107">
        <v>100</v>
      </c>
      <c r="D136" s="122">
        <v>26</v>
      </c>
      <c r="E136" s="103">
        <f t="shared" si="99"/>
        <v>2</v>
      </c>
      <c r="F136" s="103">
        <f t="shared" si="100"/>
        <v>47.72</v>
      </c>
      <c r="G136" s="114">
        <f t="shared" si="101"/>
        <v>23.86</v>
      </c>
      <c r="H136" s="103">
        <f t="shared" si="102"/>
        <v>26</v>
      </c>
      <c r="I136" s="103">
        <f t="shared" si="103"/>
        <v>21.72</v>
      </c>
      <c r="J136" s="4">
        <f t="shared" si="104"/>
        <v>2.1400000000000006</v>
      </c>
      <c r="K136" s="4">
        <f t="shared" si="105"/>
        <v>3.0264170234784245</v>
      </c>
      <c r="AM136" s="103"/>
      <c r="AN136" s="107"/>
      <c r="AO136" s="107">
        <v>100</v>
      </c>
      <c r="AP136">
        <v>26</v>
      </c>
      <c r="AQ136" s="122">
        <v>21.72</v>
      </c>
      <c r="AR136" s="122">
        <v>25.2</v>
      </c>
      <c r="AS136" s="122">
        <v>22.19</v>
      </c>
      <c r="AT136" s="122">
        <v>23.63</v>
      </c>
      <c r="AU136" s="122">
        <v>24.16</v>
      </c>
      <c r="AY136" s="5"/>
      <c r="AZ136" s="5">
        <v>24.6</v>
      </c>
      <c r="BA136" s="104"/>
      <c r="BB136">
        <v>25.66</v>
      </c>
      <c r="BI136" s="103">
        <v>20.77</v>
      </c>
      <c r="BM136" s="103">
        <v>22.84</v>
      </c>
      <c r="BO136" s="103">
        <v>17.46</v>
      </c>
      <c r="BR136" s="103">
        <v>21.59</v>
      </c>
      <c r="BU136" s="103">
        <v>24.45</v>
      </c>
      <c r="CA136" s="103">
        <v>23.02</v>
      </c>
      <c r="CC136" s="103">
        <v>24.17</v>
      </c>
      <c r="CH136" s="128"/>
    </row>
    <row r="137" spans="1:86">
      <c r="A137" s="103"/>
      <c r="B137" s="107"/>
      <c r="C137" s="107">
        <v>150</v>
      </c>
      <c r="D137" s="122">
        <v>24.45</v>
      </c>
      <c r="E137" s="103">
        <f t="shared" si="99"/>
        <v>2</v>
      </c>
      <c r="F137" s="103">
        <f t="shared" si="100"/>
        <v>43.9</v>
      </c>
      <c r="G137" s="114">
        <f t="shared" si="101"/>
        <v>21.95</v>
      </c>
      <c r="H137" s="103">
        <f t="shared" si="102"/>
        <v>24.45</v>
      </c>
      <c r="I137" s="103">
        <f t="shared" si="103"/>
        <v>19.45</v>
      </c>
      <c r="J137" s="4">
        <f t="shared" si="104"/>
        <v>2.5</v>
      </c>
      <c r="K137" s="4">
        <f t="shared" si="105"/>
        <v>3.5355339059327537</v>
      </c>
      <c r="AM137" s="103"/>
      <c r="AN137" s="107"/>
      <c r="AO137" s="107">
        <v>150</v>
      </c>
      <c r="AP137">
        <v>24.45</v>
      </c>
      <c r="AQ137" s="122">
        <v>19.45</v>
      </c>
      <c r="AR137" s="122">
        <v>20.2</v>
      </c>
      <c r="AS137" s="122">
        <v>19.37</v>
      </c>
      <c r="AT137" s="122">
        <v>20.61</v>
      </c>
      <c r="AU137" s="122">
        <v>23.74</v>
      </c>
      <c r="AY137" s="5"/>
      <c r="AZ137" s="5">
        <v>23.24</v>
      </c>
      <c r="BA137" s="104"/>
      <c r="BB137">
        <v>24.41</v>
      </c>
      <c r="BI137" s="103">
        <v>17.62</v>
      </c>
      <c r="BM137" s="103">
        <v>15.82</v>
      </c>
      <c r="BO137" s="103">
        <v>14.13</v>
      </c>
      <c r="BR137" s="103">
        <v>18.75</v>
      </c>
      <c r="BU137" s="103">
        <v>21.51</v>
      </c>
      <c r="CA137" s="103">
        <v>19.66</v>
      </c>
      <c r="CC137" s="103">
        <v>18.829999999999998</v>
      </c>
      <c r="CH137" s="128"/>
    </row>
    <row r="138" spans="1:86">
      <c r="A138" s="103"/>
      <c r="B138" s="107"/>
      <c r="C138" s="107">
        <v>200</v>
      </c>
      <c r="D138" s="122">
        <v>21.93</v>
      </c>
      <c r="E138" s="103">
        <f t="shared" si="99"/>
        <v>2</v>
      </c>
      <c r="F138" s="103">
        <f t="shared" si="100"/>
        <v>38.11</v>
      </c>
      <c r="G138" s="114">
        <f t="shared" si="101"/>
        <v>19.055</v>
      </c>
      <c r="H138" s="103">
        <f t="shared" si="102"/>
        <v>21.93</v>
      </c>
      <c r="I138" s="103">
        <f t="shared" si="103"/>
        <v>16.18</v>
      </c>
      <c r="J138" s="4">
        <f t="shared" si="104"/>
        <v>2.875</v>
      </c>
      <c r="K138" s="4">
        <f t="shared" si="105"/>
        <v>4.0658639918226482</v>
      </c>
      <c r="AM138" s="103"/>
      <c r="AN138" s="107"/>
      <c r="AO138" s="107">
        <v>200</v>
      </c>
      <c r="AP138">
        <v>21.93</v>
      </c>
      <c r="AQ138" s="122">
        <v>16.18</v>
      </c>
      <c r="AR138" s="122">
        <v>18.190000000000001</v>
      </c>
      <c r="AS138" s="122">
        <v>18.8</v>
      </c>
      <c r="AT138" s="122">
        <v>19.43</v>
      </c>
      <c r="AU138" s="122">
        <v>20.66</v>
      </c>
      <c r="AY138" s="5"/>
      <c r="AZ138" s="5">
        <v>20.43</v>
      </c>
      <c r="BA138" s="104"/>
      <c r="BB138">
        <v>20.02</v>
      </c>
      <c r="BI138" s="103">
        <v>15.02</v>
      </c>
      <c r="BM138" s="103">
        <v>13.59</v>
      </c>
      <c r="BO138" s="103">
        <v>11.21</v>
      </c>
      <c r="BR138" s="103">
        <v>17.97</v>
      </c>
      <c r="BU138" s="103">
        <v>19.27</v>
      </c>
      <c r="CA138" s="103">
        <v>18.45</v>
      </c>
      <c r="CC138" s="103">
        <v>17.59</v>
      </c>
      <c r="CH138" s="128"/>
    </row>
    <row r="139" spans="1:86">
      <c r="A139" s="103"/>
      <c r="B139" s="107"/>
      <c r="C139" s="107">
        <v>300</v>
      </c>
      <c r="D139" s="122">
        <v>18.61</v>
      </c>
      <c r="E139" s="103">
        <f t="shared" si="99"/>
        <v>2</v>
      </c>
      <c r="F139" s="103">
        <f t="shared" si="100"/>
        <v>33.53</v>
      </c>
      <c r="G139" s="114">
        <f t="shared" si="101"/>
        <v>16.765000000000001</v>
      </c>
      <c r="H139" s="103">
        <f t="shared" si="102"/>
        <v>18.61</v>
      </c>
      <c r="I139" s="103">
        <f t="shared" si="103"/>
        <v>14.92</v>
      </c>
      <c r="J139" s="4">
        <f t="shared" si="104"/>
        <v>1.8449999999999989</v>
      </c>
      <c r="K139" s="4">
        <f t="shared" si="105"/>
        <v>2.6092240225783567</v>
      </c>
      <c r="AM139" s="103"/>
      <c r="AN139" s="107"/>
      <c r="AO139" s="107">
        <v>300</v>
      </c>
      <c r="AP139">
        <v>18.61</v>
      </c>
      <c r="AQ139" s="122">
        <v>14.92</v>
      </c>
      <c r="AR139" s="122">
        <v>15.98</v>
      </c>
      <c r="AS139" s="122">
        <v>17.72</v>
      </c>
      <c r="AT139" s="122">
        <v>17.18</v>
      </c>
      <c r="AU139" s="122">
        <v>18.489999999999998</v>
      </c>
      <c r="AY139" s="5"/>
      <c r="AZ139" s="5">
        <v>16.43</v>
      </c>
      <c r="BA139" s="104"/>
      <c r="BB139">
        <v>17.57</v>
      </c>
      <c r="CH139" s="128"/>
    </row>
    <row r="140" spans="1:86">
      <c r="A140" s="103"/>
      <c r="B140" s="107"/>
      <c r="C140" s="107">
        <v>400</v>
      </c>
      <c r="D140" s="122">
        <v>16.37</v>
      </c>
      <c r="E140" s="103">
        <f t="shared" si="99"/>
        <v>2</v>
      </c>
      <c r="F140" s="103">
        <f t="shared" si="100"/>
        <v>27.96</v>
      </c>
      <c r="G140" s="114">
        <f t="shared" si="101"/>
        <v>13.98</v>
      </c>
      <c r="H140" s="103">
        <f t="shared" si="102"/>
        <v>16.37</v>
      </c>
      <c r="I140" s="103">
        <f t="shared" si="103"/>
        <v>11.59</v>
      </c>
      <c r="J140" s="4">
        <f t="shared" si="104"/>
        <v>2.3900000000000006</v>
      </c>
      <c r="K140" s="4">
        <f t="shared" si="105"/>
        <v>3.3799704140717033</v>
      </c>
      <c r="AM140" s="103"/>
      <c r="AN140" s="107"/>
      <c r="AO140" s="107">
        <v>400</v>
      </c>
      <c r="AP140">
        <v>16.37</v>
      </c>
      <c r="AQ140" s="122">
        <v>11.59</v>
      </c>
      <c r="AR140" s="122">
        <v>13.66</v>
      </c>
      <c r="AS140" s="122">
        <v>16.39</v>
      </c>
      <c r="AT140" s="122">
        <v>14.33</v>
      </c>
      <c r="AU140" s="122">
        <v>16.84</v>
      </c>
      <c r="AY140" s="5"/>
      <c r="AZ140" s="5">
        <v>8.75</v>
      </c>
      <c r="BA140" s="104"/>
      <c r="BB140">
        <v>11.77</v>
      </c>
      <c r="CH140" s="128"/>
    </row>
    <row r="141" spans="1:86">
      <c r="A141" s="103"/>
      <c r="B141" s="107"/>
      <c r="C141" s="107">
        <v>500</v>
      </c>
      <c r="D141" s="122"/>
      <c r="E141" s="103">
        <f t="shared" si="99"/>
        <v>1</v>
      </c>
      <c r="F141" s="103">
        <f t="shared" si="100"/>
        <v>7.53</v>
      </c>
      <c r="G141" s="114">
        <f t="shared" si="101"/>
        <v>7.53</v>
      </c>
      <c r="H141" s="103">
        <f t="shared" si="102"/>
        <v>7.53</v>
      </c>
      <c r="I141" s="103">
        <f t="shared" si="103"/>
        <v>7.53</v>
      </c>
      <c r="J141" s="4">
        <f t="shared" si="104"/>
        <v>-7.53</v>
      </c>
      <c r="K141" s="4" t="e">
        <f t="shared" si="105"/>
        <v>#DIV/0!</v>
      </c>
      <c r="AM141" s="103"/>
      <c r="AN141" s="107"/>
      <c r="AO141" s="107">
        <v>500</v>
      </c>
      <c r="AQ141" s="122">
        <v>7.53</v>
      </c>
      <c r="AT141" s="122">
        <v>9.43</v>
      </c>
      <c r="AU141" s="122">
        <v>12.57</v>
      </c>
      <c r="AY141" s="5"/>
      <c r="BA141" s="104"/>
      <c r="CH141" s="128"/>
    </row>
    <row r="142" spans="1:86">
      <c r="A142" s="103"/>
      <c r="B142" s="107"/>
      <c r="C142" s="107">
        <v>600</v>
      </c>
      <c r="E142" s="103">
        <f t="shared" si="99"/>
        <v>0</v>
      </c>
      <c r="F142" s="103">
        <f t="shared" si="100"/>
        <v>0</v>
      </c>
      <c r="G142" s="114" t="e">
        <f t="shared" si="101"/>
        <v>#DIV/0!</v>
      </c>
      <c r="H142" s="103">
        <f t="shared" si="102"/>
        <v>0</v>
      </c>
      <c r="I142" s="103">
        <f t="shared" si="103"/>
        <v>0</v>
      </c>
      <c r="J142" s="4" t="e">
        <f t="shared" si="104"/>
        <v>#DIV/0!</v>
      </c>
      <c r="K142" s="4" t="e">
        <f t="shared" si="105"/>
        <v>#DIV/0!</v>
      </c>
      <c r="AM142" s="103"/>
      <c r="AN142" s="107"/>
      <c r="AO142" s="107">
        <v>600</v>
      </c>
      <c r="AS142" s="103"/>
      <c r="AT142" s="103"/>
      <c r="AU142" s="103">
        <v>8.44</v>
      </c>
      <c r="AY142" s="4"/>
      <c r="AZ142" s="103"/>
      <c r="BA142" s="104"/>
      <c r="BB142" s="103"/>
      <c r="BC142" s="103"/>
      <c r="BD142" s="103"/>
      <c r="BE142" s="103"/>
      <c r="BF142" s="103"/>
      <c r="BG142" s="103"/>
      <c r="BH142" s="103"/>
      <c r="BI142" s="103"/>
      <c r="BJ142" s="103"/>
      <c r="BK142" s="103"/>
      <c r="BL142" s="103"/>
      <c r="BM142" s="103"/>
      <c r="BN142" s="103"/>
      <c r="BO142" s="103"/>
      <c r="BP142" s="103"/>
      <c r="BQ142" s="103"/>
      <c r="BR142" s="103"/>
      <c r="BS142" s="103"/>
      <c r="BT142" s="103"/>
      <c r="BU142" s="103"/>
      <c r="BV142" s="103"/>
      <c r="BW142" s="103"/>
      <c r="BX142" s="103"/>
      <c r="BY142" s="103"/>
      <c r="BZ142" s="103"/>
      <c r="CA142" s="103"/>
      <c r="CB142" s="103"/>
      <c r="CC142" s="103"/>
      <c r="CD142" s="103"/>
      <c r="CE142" s="103"/>
      <c r="CF142" s="103"/>
      <c r="CG142" s="103"/>
      <c r="CH142" s="128"/>
    </row>
    <row r="143" spans="1:86">
      <c r="A143" s="103"/>
      <c r="B143" s="104"/>
      <c r="C143" s="104"/>
      <c r="E143" s="103"/>
      <c r="F143" s="103"/>
      <c r="G143" s="114"/>
      <c r="H143" s="103"/>
      <c r="I143" s="103"/>
      <c r="J143" s="4"/>
      <c r="K143" s="4"/>
      <c r="AM143" s="103"/>
      <c r="AN143" s="104"/>
      <c r="AO143" s="104"/>
      <c r="AS143" s="103"/>
      <c r="AT143" s="103"/>
      <c r="AU143" s="103"/>
      <c r="AY143" s="4"/>
      <c r="AZ143" s="103"/>
      <c r="BA143" s="104"/>
      <c r="BB143" s="103"/>
      <c r="BC143" s="103"/>
      <c r="BD143" s="103"/>
      <c r="BE143" s="103"/>
      <c r="BF143" s="103"/>
      <c r="BG143" s="103"/>
      <c r="BH143" s="103"/>
      <c r="BI143" s="103"/>
      <c r="BJ143" s="103"/>
      <c r="BK143" s="103"/>
      <c r="BL143" s="103"/>
      <c r="BM143" s="103"/>
      <c r="BN143" s="103"/>
      <c r="BO143" s="103"/>
      <c r="BP143" s="103"/>
      <c r="BQ143" s="103"/>
      <c r="BR143" s="103"/>
      <c r="BS143" s="103"/>
      <c r="BT143" s="103"/>
      <c r="BU143" s="103"/>
      <c r="BV143" s="103"/>
      <c r="BW143" s="103"/>
      <c r="BX143" s="103"/>
      <c r="BY143" s="103"/>
      <c r="BZ143" s="103"/>
      <c r="CA143" s="103"/>
      <c r="CB143" s="103"/>
      <c r="CC143" s="103"/>
      <c r="CD143" s="103"/>
      <c r="CE143" s="103"/>
      <c r="CF143" s="103"/>
      <c r="CG143" s="103"/>
      <c r="CH143" s="104"/>
    </row>
    <row r="144" spans="1:86" s="145" customFormat="1">
      <c r="A144" s="106"/>
      <c r="B144" s="106"/>
      <c r="C144" s="106" t="s">
        <v>14</v>
      </c>
      <c r="D144" s="145">
        <v>281</v>
      </c>
      <c r="E144" s="105">
        <f>COUNT(AP144:AQ144)</f>
        <v>2</v>
      </c>
      <c r="F144" s="105">
        <f>SUM(AP144:AQ144)</f>
        <v>631</v>
      </c>
      <c r="G144" s="146">
        <f>AVERAGE(AP144:AQ144)</f>
        <v>315.5</v>
      </c>
      <c r="H144" s="105">
        <f>MAX(AP144:AQ144)</f>
        <v>350</v>
      </c>
      <c r="I144" s="105">
        <f>MIN(AP144:AQ144)</f>
        <v>281</v>
      </c>
      <c r="J144" s="147">
        <f>D144-G144</f>
        <v>-34.5</v>
      </c>
      <c r="K144" s="147">
        <f>STDEV(AP144:AQ144)</f>
        <v>48.790367901871782</v>
      </c>
      <c r="AM144" s="105"/>
      <c r="AN144" s="106"/>
      <c r="AO144" s="106" t="s">
        <v>14</v>
      </c>
      <c r="AP144" s="145">
        <v>281</v>
      </c>
      <c r="AQ144" s="145">
        <v>350</v>
      </c>
      <c r="AR144" s="145">
        <v>296</v>
      </c>
      <c r="AS144" s="105">
        <v>236</v>
      </c>
      <c r="AT144" s="105">
        <v>37</v>
      </c>
      <c r="AU144" s="105">
        <v>132</v>
      </c>
      <c r="AY144" s="105"/>
      <c r="AZ144" s="105">
        <v>337</v>
      </c>
      <c r="BA144" s="105"/>
      <c r="BB144" s="105">
        <v>139</v>
      </c>
      <c r="BC144" s="105"/>
      <c r="BD144" s="105"/>
      <c r="BE144" s="105"/>
      <c r="BF144" s="105"/>
      <c r="BG144" s="105"/>
      <c r="BH144" s="105"/>
      <c r="BI144" s="105">
        <v>308</v>
      </c>
      <c r="BJ144" s="105"/>
      <c r="BK144" s="105"/>
      <c r="BL144" s="105"/>
      <c r="BM144" s="105">
        <v>60</v>
      </c>
      <c r="BN144" s="105"/>
      <c r="BO144" s="105">
        <v>200</v>
      </c>
      <c r="BP144" s="105"/>
      <c r="BQ144" s="105"/>
      <c r="BR144" s="105">
        <v>208</v>
      </c>
      <c r="BS144" s="105"/>
      <c r="BT144" s="105"/>
      <c r="BU144" s="105">
        <v>281</v>
      </c>
      <c r="BV144" s="105"/>
      <c r="BW144" s="105"/>
      <c r="BX144" s="105"/>
      <c r="BY144" s="105"/>
      <c r="BZ144" s="105"/>
      <c r="CA144" s="105">
        <v>319</v>
      </c>
      <c r="CB144" s="105"/>
      <c r="CC144" s="105">
        <v>42</v>
      </c>
      <c r="CD144" s="105"/>
      <c r="CE144" s="105"/>
      <c r="CF144" s="105"/>
      <c r="CG144" s="105"/>
      <c r="CH144" s="143"/>
    </row>
    <row r="145" spans="1:86" s="149" customFormat="1">
      <c r="A145" s="148"/>
      <c r="B145" s="148"/>
      <c r="C145" s="148" t="s">
        <v>15</v>
      </c>
      <c r="D145" s="149">
        <v>1</v>
      </c>
      <c r="E145" s="150">
        <f>COUNT(AP145:AQ145)</f>
        <v>2</v>
      </c>
      <c r="F145" s="150">
        <f>SUM(AP145:AQ145)</f>
        <v>1.5</v>
      </c>
      <c r="G145" s="151">
        <f>AVERAGE(AP145:AQ145)</f>
        <v>0.75</v>
      </c>
      <c r="H145" s="150">
        <f>MAX(AP145:AQ145)</f>
        <v>1</v>
      </c>
      <c r="I145" s="150">
        <f>MIN(AP145:AQ145)</f>
        <v>0.5</v>
      </c>
      <c r="J145" s="152">
        <f>D145-G145</f>
        <v>0.25</v>
      </c>
      <c r="K145" s="152">
        <f>STDEV(AP145:AQ145)</f>
        <v>0.35355339059327379</v>
      </c>
      <c r="AM145" s="150"/>
      <c r="AN145" s="148"/>
      <c r="AO145" s="148" t="s">
        <v>15</v>
      </c>
      <c r="AP145" s="149">
        <v>1</v>
      </c>
      <c r="AQ145" s="149">
        <v>0.5</v>
      </c>
      <c r="AR145" s="149">
        <v>0.7</v>
      </c>
      <c r="AS145" s="150">
        <v>1.2</v>
      </c>
      <c r="AT145" s="150">
        <v>0.5</v>
      </c>
      <c r="AU145" s="150">
        <v>0.7</v>
      </c>
      <c r="AY145" s="150"/>
      <c r="AZ145" s="150">
        <v>1.1000000000000001</v>
      </c>
      <c r="BA145" s="150"/>
      <c r="BB145" s="150">
        <v>1.52</v>
      </c>
      <c r="BC145" s="150"/>
      <c r="BD145" s="150"/>
      <c r="BE145" s="150"/>
      <c r="BF145" s="150"/>
      <c r="BG145" s="150"/>
      <c r="BH145" s="150"/>
      <c r="BI145" s="150">
        <v>1.53</v>
      </c>
      <c r="BJ145" s="150"/>
      <c r="BK145" s="150"/>
      <c r="BL145" s="150"/>
      <c r="BM145" s="150">
        <v>0.6</v>
      </c>
      <c r="BN145" s="150"/>
      <c r="BO145" s="150">
        <v>0.6</v>
      </c>
      <c r="BP145" s="150"/>
      <c r="BQ145" s="150"/>
      <c r="BR145" s="150">
        <v>1.1000000000000001</v>
      </c>
      <c r="BS145" s="150"/>
      <c r="BT145" s="150"/>
      <c r="BU145" s="150">
        <v>0.5</v>
      </c>
      <c r="BV145" s="150"/>
      <c r="BW145" s="150"/>
      <c r="BX145" s="150"/>
      <c r="BY145" s="150"/>
      <c r="BZ145" s="150"/>
      <c r="CA145" s="150">
        <v>0.4</v>
      </c>
      <c r="CB145" s="150"/>
      <c r="CC145" s="150">
        <v>0.4</v>
      </c>
      <c r="CD145" s="150"/>
      <c r="CE145" s="150"/>
      <c r="CF145" s="150"/>
      <c r="CG145" s="150"/>
      <c r="CH145" s="153"/>
    </row>
    <row r="146" spans="1:86" s="113" customFormat="1">
      <c r="A146" s="111" t="s">
        <v>0</v>
      </c>
      <c r="B146" s="110" t="s">
        <v>1</v>
      </c>
      <c r="C146" s="110" t="s">
        <v>2</v>
      </c>
      <c r="E146" s="110" t="s">
        <v>3</v>
      </c>
      <c r="F146" s="110" t="s">
        <v>78</v>
      </c>
      <c r="G146" s="112" t="s">
        <v>4</v>
      </c>
      <c r="H146" s="110" t="s">
        <v>5</v>
      </c>
      <c r="I146" s="110" t="s">
        <v>6</v>
      </c>
      <c r="J146" s="120" t="s">
        <v>7</v>
      </c>
      <c r="K146" s="120" t="s">
        <v>8</v>
      </c>
      <c r="AM146" s="110" t="s">
        <v>10</v>
      </c>
      <c r="AN146" s="110" t="s">
        <v>11</v>
      </c>
      <c r="AO146" s="110" t="s">
        <v>12</v>
      </c>
      <c r="AQ146" s="113">
        <v>2006</v>
      </c>
      <c r="AR146" s="113">
        <v>2005</v>
      </c>
      <c r="AS146" s="110">
        <v>2004</v>
      </c>
      <c r="AT146" s="110">
        <v>2003</v>
      </c>
      <c r="AU146" s="110">
        <v>2002</v>
      </c>
      <c r="AY146" s="110"/>
      <c r="AZ146" s="110">
        <v>1977</v>
      </c>
      <c r="BA146" s="110">
        <v>1996</v>
      </c>
      <c r="BB146" s="110">
        <v>1995</v>
      </c>
      <c r="BC146" s="110"/>
      <c r="BD146" s="110"/>
      <c r="BE146" s="110"/>
      <c r="BF146" s="110">
        <v>1991</v>
      </c>
      <c r="BG146" s="110">
        <v>1990</v>
      </c>
      <c r="BH146" s="110">
        <v>1990</v>
      </c>
      <c r="BI146" s="110">
        <v>1990</v>
      </c>
      <c r="BJ146" s="110">
        <v>1989</v>
      </c>
      <c r="BK146" s="110">
        <v>1988</v>
      </c>
      <c r="BL146" s="110">
        <v>1988</v>
      </c>
      <c r="BM146" s="110">
        <v>1988</v>
      </c>
      <c r="BN146" s="110">
        <v>1987</v>
      </c>
      <c r="BO146" s="110">
        <v>1987</v>
      </c>
      <c r="BP146" s="110">
        <v>1987</v>
      </c>
      <c r="BQ146" s="110">
        <v>1986</v>
      </c>
      <c r="BR146" s="110">
        <v>1986</v>
      </c>
      <c r="BS146" s="110">
        <v>1986</v>
      </c>
      <c r="BT146" s="110">
        <v>1985</v>
      </c>
      <c r="BU146" s="110">
        <v>1985</v>
      </c>
      <c r="BV146" s="110">
        <v>1985</v>
      </c>
      <c r="BW146" s="110">
        <v>1984</v>
      </c>
      <c r="BX146" s="110">
        <v>1984</v>
      </c>
      <c r="BY146" s="110">
        <v>1984</v>
      </c>
      <c r="BZ146" s="110">
        <v>1983</v>
      </c>
      <c r="CA146" s="110">
        <v>1983</v>
      </c>
      <c r="CB146" s="110">
        <v>1983</v>
      </c>
      <c r="CC146" s="110">
        <v>1983</v>
      </c>
      <c r="CD146" s="110">
        <v>1982</v>
      </c>
      <c r="CE146" s="110">
        <v>1981</v>
      </c>
      <c r="CF146" s="110">
        <v>1981</v>
      </c>
      <c r="CG146" s="110">
        <v>1981</v>
      </c>
      <c r="CH146" s="110">
        <v>1980</v>
      </c>
    </row>
    <row r="147" spans="1:86">
      <c r="A147" s="104">
        <v>10</v>
      </c>
      <c r="B147" s="107">
        <v>39</v>
      </c>
      <c r="C147" s="107" t="s">
        <v>13</v>
      </c>
      <c r="D147" s="122"/>
      <c r="E147" s="103">
        <f t="shared" ref="E147:E160" si="106">COUNT(AP147:AQ147)</f>
        <v>1</v>
      </c>
      <c r="F147" s="103">
        <f t="shared" ref="F147:F160" si="107">SUM(AP147:AQ147)</f>
        <v>10</v>
      </c>
      <c r="G147" s="114">
        <f t="shared" ref="G147:G160" si="108">AVERAGE(AP147:AQ147)</f>
        <v>10</v>
      </c>
      <c r="H147" s="103">
        <f t="shared" ref="H147:H160" si="109">MAX(AP147:AQ147)</f>
        <v>10</v>
      </c>
      <c r="I147" s="103">
        <f t="shared" ref="I147:I160" si="110">MIN(AP147:AQ147)</f>
        <v>10</v>
      </c>
      <c r="J147" s="4">
        <f t="shared" ref="J147:J160" si="111">D147-G147</f>
        <v>-10</v>
      </c>
      <c r="K147" s="4" t="e">
        <f t="shared" ref="K147:K160" si="112">STDEV(AP147:AQ147)</f>
        <v>#DIV/0!</v>
      </c>
      <c r="AM147" s="104">
        <v>10</v>
      </c>
      <c r="AN147" s="107">
        <v>39</v>
      </c>
      <c r="AO147" s="107" t="s">
        <v>13</v>
      </c>
      <c r="AQ147" s="122">
        <v>10</v>
      </c>
      <c r="AR147" s="122">
        <v>4</v>
      </c>
      <c r="AS147" s="104">
        <v>22</v>
      </c>
      <c r="AT147" s="104">
        <v>27</v>
      </c>
      <c r="AU147" s="104">
        <v>4</v>
      </c>
      <c r="AY147" s="104"/>
      <c r="AZ147" s="104">
        <v>20</v>
      </c>
      <c r="BA147" s="104"/>
      <c r="BB147" s="104">
        <v>3</v>
      </c>
      <c r="BC147" s="104"/>
      <c r="BD147" s="104"/>
      <c r="BE147" s="104"/>
      <c r="BF147" s="104"/>
      <c r="BG147" s="104"/>
      <c r="BH147" s="104"/>
      <c r="BI147" s="104">
        <v>4</v>
      </c>
      <c r="BJ147" s="104"/>
      <c r="BK147" s="104"/>
      <c r="BL147" s="104"/>
      <c r="BM147" s="104">
        <v>24</v>
      </c>
      <c r="BN147" s="104"/>
      <c r="BO147" s="104">
        <v>6</v>
      </c>
      <c r="BP147" s="104"/>
      <c r="BQ147" s="104"/>
      <c r="BR147" s="104">
        <v>6</v>
      </c>
      <c r="BS147" s="104"/>
      <c r="BT147" s="104"/>
      <c r="BU147" s="104">
        <v>23</v>
      </c>
      <c r="BV147" s="104"/>
      <c r="BW147" s="104"/>
      <c r="BX147" s="104"/>
      <c r="BY147" s="104"/>
      <c r="BZ147" s="104"/>
      <c r="CA147" s="104"/>
      <c r="CB147" s="104"/>
      <c r="CC147" s="104">
        <v>25</v>
      </c>
      <c r="CD147" s="104"/>
      <c r="CE147" s="104"/>
      <c r="CF147" s="104"/>
      <c r="CG147" s="104"/>
      <c r="CH147" s="128"/>
    </row>
    <row r="148" spans="1:86">
      <c r="A148" s="103"/>
      <c r="B148" s="107"/>
      <c r="C148" s="106">
        <v>0</v>
      </c>
      <c r="D148" s="122"/>
      <c r="E148" s="103">
        <f t="shared" si="106"/>
        <v>1</v>
      </c>
      <c r="F148" s="103">
        <f t="shared" si="107"/>
        <v>25.5</v>
      </c>
      <c r="G148" s="114">
        <f t="shared" si="108"/>
        <v>25.5</v>
      </c>
      <c r="H148" s="103">
        <f t="shared" si="109"/>
        <v>25.5</v>
      </c>
      <c r="I148" s="103">
        <f t="shared" si="110"/>
        <v>25.5</v>
      </c>
      <c r="J148" s="4">
        <f t="shared" si="111"/>
        <v>-25.5</v>
      </c>
      <c r="K148" s="4" t="e">
        <f t="shared" si="112"/>
        <v>#DIV/0!</v>
      </c>
      <c r="AM148" s="103"/>
      <c r="AN148" s="107"/>
      <c r="AO148" s="106">
        <v>0</v>
      </c>
      <c r="AQ148" s="122">
        <v>25.5</v>
      </c>
      <c r="AR148" s="122">
        <v>26.9</v>
      </c>
      <c r="AS148" s="105">
        <v>25.8</v>
      </c>
      <c r="AT148" s="105">
        <v>24.6</v>
      </c>
      <c r="AU148" s="105">
        <v>26.2</v>
      </c>
      <c r="AY148" s="144"/>
      <c r="AZ148" s="144">
        <v>24.9</v>
      </c>
      <c r="BA148" s="104"/>
      <c r="BB148" s="105">
        <v>26.9</v>
      </c>
      <c r="BC148" s="105"/>
      <c r="BD148" s="105"/>
      <c r="BE148" s="105"/>
      <c r="BF148" s="105"/>
      <c r="BG148" s="105"/>
      <c r="BH148" s="105"/>
      <c r="BI148" s="105">
        <v>27.4</v>
      </c>
      <c r="BJ148" s="105"/>
      <c r="BK148" s="105"/>
      <c r="BL148" s="105"/>
      <c r="BM148" s="105">
        <v>25.7</v>
      </c>
      <c r="BN148" s="105"/>
      <c r="BO148" s="105">
        <v>24.2</v>
      </c>
      <c r="BP148" s="105"/>
      <c r="BQ148" s="105"/>
      <c r="BR148" s="105">
        <v>26.6</v>
      </c>
      <c r="BS148" s="105"/>
      <c r="BT148" s="105"/>
      <c r="BU148" s="105">
        <v>25.8</v>
      </c>
      <c r="BV148" s="105"/>
      <c r="BW148" s="105"/>
      <c r="BX148" s="105"/>
      <c r="BY148" s="105"/>
      <c r="BZ148" s="105"/>
      <c r="CA148" s="105"/>
      <c r="CB148" s="105"/>
      <c r="CC148" s="105">
        <v>25.7</v>
      </c>
      <c r="CD148" s="105"/>
      <c r="CE148" s="105"/>
      <c r="CF148" s="105"/>
      <c r="CG148" s="105"/>
      <c r="CH148" s="143"/>
    </row>
    <row r="149" spans="1:86">
      <c r="A149" s="103"/>
      <c r="B149" s="107"/>
      <c r="C149" s="107">
        <v>10</v>
      </c>
      <c r="D149" s="122"/>
      <c r="E149" s="103">
        <f t="shared" si="106"/>
        <v>1</v>
      </c>
      <c r="F149" s="103">
        <f t="shared" si="107"/>
        <v>25.61</v>
      </c>
      <c r="G149" s="114">
        <f t="shared" si="108"/>
        <v>25.61</v>
      </c>
      <c r="H149" s="103">
        <f t="shared" si="109"/>
        <v>25.61</v>
      </c>
      <c r="I149" s="103">
        <f t="shared" si="110"/>
        <v>25.61</v>
      </c>
      <c r="J149" s="4">
        <f t="shared" si="111"/>
        <v>-25.61</v>
      </c>
      <c r="K149" s="4" t="e">
        <f t="shared" si="112"/>
        <v>#DIV/0!</v>
      </c>
      <c r="AM149" s="103"/>
      <c r="AN149" s="107"/>
      <c r="AO149" s="107">
        <v>10</v>
      </c>
      <c r="AQ149" s="122">
        <v>25.61</v>
      </c>
      <c r="AR149" s="122">
        <v>26.83</v>
      </c>
      <c r="AS149" s="122">
        <v>25.79</v>
      </c>
      <c r="AT149" s="122">
        <v>24.43</v>
      </c>
      <c r="AU149" s="122">
        <v>26.13</v>
      </c>
      <c r="AY149" s="5"/>
      <c r="AZ149" s="5">
        <v>24.92</v>
      </c>
      <c r="BA149" s="104"/>
      <c r="BI149" s="103">
        <v>25.33</v>
      </c>
      <c r="BM149" s="103">
        <v>25.12</v>
      </c>
      <c r="BO149" s="103">
        <v>24.28</v>
      </c>
      <c r="BR149" s="103">
        <v>26.17</v>
      </c>
      <c r="BU149" s="103">
        <v>25.43</v>
      </c>
      <c r="CC149" s="103">
        <v>25.95</v>
      </c>
      <c r="CH149" s="128"/>
    </row>
    <row r="150" spans="1:86">
      <c r="A150" s="103"/>
      <c r="B150" s="107"/>
      <c r="C150" s="107">
        <v>20</v>
      </c>
      <c r="D150" s="122"/>
      <c r="E150" s="103">
        <f t="shared" si="106"/>
        <v>1</v>
      </c>
      <c r="F150" s="103">
        <f t="shared" si="107"/>
        <v>25.46</v>
      </c>
      <c r="G150" s="114">
        <f t="shared" si="108"/>
        <v>25.46</v>
      </c>
      <c r="H150" s="103">
        <f t="shared" si="109"/>
        <v>25.46</v>
      </c>
      <c r="I150" s="103">
        <f t="shared" si="110"/>
        <v>25.46</v>
      </c>
      <c r="J150" s="4">
        <f t="shared" si="111"/>
        <v>-25.46</v>
      </c>
      <c r="K150" s="4" t="e">
        <f t="shared" si="112"/>
        <v>#DIV/0!</v>
      </c>
      <c r="AM150" s="103"/>
      <c r="AN150" s="107"/>
      <c r="AO150" s="107">
        <v>20</v>
      </c>
      <c r="AQ150" s="122">
        <v>25.46</v>
      </c>
      <c r="AR150" s="122">
        <v>26.8</v>
      </c>
      <c r="AS150" s="122">
        <v>25.78</v>
      </c>
      <c r="AT150" s="122">
        <v>24.38</v>
      </c>
      <c r="AU150" s="122">
        <v>26.13</v>
      </c>
      <c r="AY150" s="5"/>
      <c r="AZ150" s="5">
        <v>24.91</v>
      </c>
      <c r="BA150" s="104"/>
      <c r="BI150" s="103">
        <v>25.27</v>
      </c>
      <c r="BM150" s="103">
        <v>25.12</v>
      </c>
      <c r="BO150" s="103">
        <v>24.16</v>
      </c>
      <c r="BR150" s="103">
        <v>26.14</v>
      </c>
      <c r="BU150" s="103">
        <v>25.43</v>
      </c>
      <c r="CC150" s="103">
        <v>25.95</v>
      </c>
      <c r="CH150" s="128"/>
    </row>
    <row r="151" spans="1:86">
      <c r="A151" s="103"/>
      <c r="B151" s="107"/>
      <c r="C151" s="107">
        <v>30</v>
      </c>
      <c r="D151" s="122"/>
      <c r="E151" s="103">
        <f t="shared" si="106"/>
        <v>1</v>
      </c>
      <c r="F151" s="103">
        <f t="shared" si="107"/>
        <v>25.24</v>
      </c>
      <c r="G151" s="114">
        <f t="shared" si="108"/>
        <v>25.24</v>
      </c>
      <c r="H151" s="103">
        <f t="shared" si="109"/>
        <v>25.24</v>
      </c>
      <c r="I151" s="103">
        <f t="shared" si="110"/>
        <v>25.24</v>
      </c>
      <c r="J151" s="4">
        <f t="shared" si="111"/>
        <v>-25.24</v>
      </c>
      <c r="K151" s="4" t="e">
        <f t="shared" si="112"/>
        <v>#DIV/0!</v>
      </c>
      <c r="AM151" s="103"/>
      <c r="AN151" s="107"/>
      <c r="AO151" s="107">
        <v>30</v>
      </c>
      <c r="AQ151" s="122">
        <v>25.24</v>
      </c>
      <c r="AR151" s="122">
        <v>26.77</v>
      </c>
      <c r="AS151" s="122">
        <v>25.78</v>
      </c>
      <c r="AT151" s="122">
        <v>24.29</v>
      </c>
      <c r="AU151" s="122">
        <v>26.13</v>
      </c>
      <c r="AY151" s="5"/>
      <c r="AZ151" s="5">
        <v>24.87</v>
      </c>
      <c r="BA151" s="104"/>
      <c r="BI151" s="103">
        <v>25.21</v>
      </c>
      <c r="BM151" s="103">
        <v>25.07</v>
      </c>
      <c r="BO151" s="103">
        <v>24.11</v>
      </c>
      <c r="BR151" s="103">
        <v>26.14</v>
      </c>
      <c r="BU151" s="103">
        <v>25.43</v>
      </c>
      <c r="CC151" s="103">
        <v>25.96</v>
      </c>
      <c r="CH151" s="128"/>
    </row>
    <row r="152" spans="1:86">
      <c r="A152" s="103"/>
      <c r="B152" s="107"/>
      <c r="C152" s="107">
        <v>50</v>
      </c>
      <c r="D152" s="122"/>
      <c r="E152" s="103">
        <f t="shared" si="106"/>
        <v>1</v>
      </c>
      <c r="F152" s="103">
        <f t="shared" si="107"/>
        <v>24.92</v>
      </c>
      <c r="G152" s="114">
        <f t="shared" si="108"/>
        <v>24.92</v>
      </c>
      <c r="H152" s="103">
        <f t="shared" si="109"/>
        <v>24.92</v>
      </c>
      <c r="I152" s="103">
        <f t="shared" si="110"/>
        <v>24.92</v>
      </c>
      <c r="J152" s="4">
        <f t="shared" si="111"/>
        <v>-24.92</v>
      </c>
      <c r="K152" s="4" t="e">
        <f t="shared" si="112"/>
        <v>#DIV/0!</v>
      </c>
      <c r="AM152" s="103"/>
      <c r="AN152" s="107"/>
      <c r="AO152" s="107">
        <v>50</v>
      </c>
      <c r="AQ152" s="122">
        <v>24.92</v>
      </c>
      <c r="AR152" s="122">
        <v>26.74</v>
      </c>
      <c r="AS152" s="122">
        <v>25.77</v>
      </c>
      <c r="AT152" s="122">
        <v>24.24</v>
      </c>
      <c r="AU152" s="122">
        <v>26.12</v>
      </c>
      <c r="AY152" s="5"/>
      <c r="AZ152" s="5">
        <v>24.87</v>
      </c>
      <c r="BA152" s="104"/>
      <c r="BI152" s="103">
        <v>25.18</v>
      </c>
      <c r="BM152" s="103">
        <v>25.06</v>
      </c>
      <c r="BO152" s="103">
        <v>23.47</v>
      </c>
      <c r="BR152" s="103">
        <v>25.94</v>
      </c>
      <c r="BU152" s="103">
        <v>25.44</v>
      </c>
      <c r="CC152" s="103">
        <v>25.96</v>
      </c>
      <c r="CH152" s="128"/>
    </row>
    <row r="153" spans="1:86">
      <c r="A153" s="103"/>
      <c r="B153" s="107"/>
      <c r="C153" s="107">
        <v>75</v>
      </c>
      <c r="D153" s="122"/>
      <c r="E153" s="103">
        <f t="shared" si="106"/>
        <v>1</v>
      </c>
      <c r="F153" s="103">
        <f t="shared" si="107"/>
        <v>24.17</v>
      </c>
      <c r="G153" s="114">
        <f t="shared" si="108"/>
        <v>24.17</v>
      </c>
      <c r="H153" s="103">
        <f t="shared" si="109"/>
        <v>24.17</v>
      </c>
      <c r="I153" s="103">
        <f t="shared" si="110"/>
        <v>24.17</v>
      </c>
      <c r="J153" s="4">
        <f t="shared" si="111"/>
        <v>-24.17</v>
      </c>
      <c r="K153" s="4" t="e">
        <f t="shared" si="112"/>
        <v>#DIV/0!</v>
      </c>
      <c r="AM153" s="103"/>
      <c r="AN153" s="107"/>
      <c r="AO153" s="107">
        <v>75</v>
      </c>
      <c r="AQ153" s="122">
        <v>24.17</v>
      </c>
      <c r="AR153" s="122">
        <v>26.26</v>
      </c>
      <c r="AS153" s="122">
        <v>25.37</v>
      </c>
      <c r="AT153" s="122">
        <v>24.24</v>
      </c>
      <c r="AU153" s="122">
        <v>26.02</v>
      </c>
      <c r="AY153" s="5"/>
      <c r="AZ153" s="5">
        <v>24.72</v>
      </c>
      <c r="BA153" s="104"/>
      <c r="BI153" s="103">
        <v>24.5</v>
      </c>
      <c r="BM153" s="103">
        <v>24.62</v>
      </c>
      <c r="BO153" s="103">
        <v>19.61</v>
      </c>
      <c r="BR153" s="103">
        <v>24.53</v>
      </c>
      <c r="BU153" s="103">
        <v>25.44</v>
      </c>
      <c r="CC153" s="103">
        <v>25.97</v>
      </c>
      <c r="CH153" s="128"/>
    </row>
    <row r="154" spans="1:86">
      <c r="A154" s="103"/>
      <c r="B154" s="107"/>
      <c r="C154" s="107">
        <v>100</v>
      </c>
      <c r="D154" s="122"/>
      <c r="E154" s="103">
        <f t="shared" si="106"/>
        <v>1</v>
      </c>
      <c r="F154" s="103">
        <f t="shared" si="107"/>
        <v>22.24</v>
      </c>
      <c r="G154" s="114">
        <f t="shared" si="108"/>
        <v>22.24</v>
      </c>
      <c r="H154" s="103">
        <f t="shared" si="109"/>
        <v>22.24</v>
      </c>
      <c r="I154" s="103">
        <f t="shared" si="110"/>
        <v>22.24</v>
      </c>
      <c r="J154" s="4">
        <f t="shared" si="111"/>
        <v>-22.24</v>
      </c>
      <c r="K154" s="4" t="e">
        <f t="shared" si="112"/>
        <v>#DIV/0!</v>
      </c>
      <c r="AM154" s="103"/>
      <c r="AN154" s="107"/>
      <c r="AO154" s="107">
        <v>100</v>
      </c>
      <c r="AQ154" s="122">
        <v>22.24</v>
      </c>
      <c r="AR154" s="122">
        <v>23.91</v>
      </c>
      <c r="AS154" s="122">
        <v>21.85</v>
      </c>
      <c r="AT154" s="122">
        <v>23.97</v>
      </c>
      <c r="AU154" s="122">
        <v>25.54</v>
      </c>
      <c r="AY154" s="5"/>
      <c r="AZ154" s="5">
        <v>24.69</v>
      </c>
      <c r="BA154" s="104"/>
      <c r="BI154" s="103">
        <v>20.74</v>
      </c>
      <c r="BM154" s="103">
        <v>23.72</v>
      </c>
      <c r="BO154" s="103">
        <v>16.95</v>
      </c>
      <c r="BR154" s="103">
        <v>21.68</v>
      </c>
      <c r="BU154" s="103">
        <v>24.64</v>
      </c>
      <c r="CC154" s="103">
        <v>25.21</v>
      </c>
      <c r="CH154" s="128"/>
    </row>
    <row r="155" spans="1:86">
      <c r="A155" s="103"/>
      <c r="B155" s="107"/>
      <c r="C155" s="107">
        <v>150</v>
      </c>
      <c r="D155" s="122"/>
      <c r="E155" s="103">
        <f t="shared" si="106"/>
        <v>1</v>
      </c>
      <c r="F155" s="103">
        <f t="shared" si="107"/>
        <v>18.13</v>
      </c>
      <c r="G155" s="114">
        <f t="shared" si="108"/>
        <v>18.13</v>
      </c>
      <c r="H155" s="103">
        <f t="shared" si="109"/>
        <v>18.13</v>
      </c>
      <c r="I155" s="103">
        <f t="shared" si="110"/>
        <v>18.13</v>
      </c>
      <c r="J155" s="4">
        <f t="shared" si="111"/>
        <v>-18.13</v>
      </c>
      <c r="K155" s="4" t="e">
        <f t="shared" si="112"/>
        <v>#DIV/0!</v>
      </c>
      <c r="AM155" s="103"/>
      <c r="AN155" s="107"/>
      <c r="AO155" s="107">
        <v>150</v>
      </c>
      <c r="AQ155" s="122">
        <v>18.13</v>
      </c>
      <c r="AR155" s="122">
        <v>20.66</v>
      </c>
      <c r="AS155" s="122">
        <v>19.59</v>
      </c>
      <c r="AT155" s="122">
        <v>20.67</v>
      </c>
      <c r="AU155" s="122">
        <v>22.55</v>
      </c>
      <c r="AY155" s="5"/>
      <c r="AZ155" s="5">
        <v>23.28</v>
      </c>
      <c r="BA155" s="104"/>
      <c r="BI155" s="103">
        <v>18.12</v>
      </c>
      <c r="BM155" s="103">
        <v>20.8</v>
      </c>
      <c r="BO155" s="103">
        <v>13.65</v>
      </c>
      <c r="BR155" s="103">
        <v>19.36</v>
      </c>
      <c r="BU155" s="103">
        <v>22.1</v>
      </c>
      <c r="CC155" s="103">
        <v>20.58</v>
      </c>
      <c r="CH155" s="128"/>
    </row>
    <row r="156" spans="1:86">
      <c r="A156" s="103"/>
      <c r="B156" s="107"/>
      <c r="C156" s="107">
        <v>200</v>
      </c>
      <c r="D156" s="122"/>
      <c r="E156" s="103">
        <f t="shared" si="106"/>
        <v>1</v>
      </c>
      <c r="F156" s="103">
        <f t="shared" si="107"/>
        <v>15.59</v>
      </c>
      <c r="G156" s="114">
        <f t="shared" si="108"/>
        <v>15.59</v>
      </c>
      <c r="H156" s="103">
        <f t="shared" si="109"/>
        <v>15.59</v>
      </c>
      <c r="I156" s="103">
        <f t="shared" si="110"/>
        <v>15.59</v>
      </c>
      <c r="J156" s="4">
        <f t="shared" si="111"/>
        <v>-15.59</v>
      </c>
      <c r="K156" s="4" t="e">
        <f t="shared" si="112"/>
        <v>#DIV/0!</v>
      </c>
      <c r="AM156" s="103"/>
      <c r="AN156" s="107"/>
      <c r="AO156" s="107">
        <v>200</v>
      </c>
      <c r="AQ156" s="122">
        <v>15.59</v>
      </c>
      <c r="AR156" s="122">
        <v>18.579999999999998</v>
      </c>
      <c r="AS156" s="122">
        <v>18.399999999999999</v>
      </c>
      <c r="AT156" s="122">
        <v>18.670000000000002</v>
      </c>
      <c r="AU156" s="122">
        <v>20.3</v>
      </c>
      <c r="AY156" s="5"/>
      <c r="AZ156" s="5">
        <v>20.13</v>
      </c>
      <c r="BA156" s="104"/>
      <c r="BI156" s="103">
        <v>16.079999999999998</v>
      </c>
      <c r="BM156" s="103">
        <v>17.21</v>
      </c>
      <c r="BO156" s="103">
        <v>11.34</v>
      </c>
      <c r="BR156" s="103">
        <v>18.190000000000001</v>
      </c>
      <c r="BU156" s="103">
        <v>19.25</v>
      </c>
      <c r="CC156" s="103">
        <v>18.12</v>
      </c>
      <c r="CH156" s="128"/>
    </row>
    <row r="157" spans="1:86">
      <c r="A157" s="103"/>
      <c r="B157" s="107"/>
      <c r="C157" s="107">
        <v>300</v>
      </c>
      <c r="D157" s="122"/>
      <c r="E157" s="103">
        <f t="shared" si="106"/>
        <v>1</v>
      </c>
      <c r="F157" s="103">
        <f t="shared" si="107"/>
        <v>13.44</v>
      </c>
      <c r="G157" s="114">
        <f t="shared" si="108"/>
        <v>13.44</v>
      </c>
      <c r="H157" s="103">
        <f t="shared" si="109"/>
        <v>13.44</v>
      </c>
      <c r="I157" s="103">
        <f t="shared" si="110"/>
        <v>13.44</v>
      </c>
      <c r="J157" s="4">
        <f t="shared" si="111"/>
        <v>-13.44</v>
      </c>
      <c r="K157" s="4" t="e">
        <f t="shared" si="112"/>
        <v>#DIV/0!</v>
      </c>
      <c r="AM157" s="103"/>
      <c r="AN157" s="107"/>
      <c r="AO157" s="107">
        <v>300</v>
      </c>
      <c r="AQ157" s="122">
        <v>13.44</v>
      </c>
      <c r="AR157" s="122">
        <v>16.16</v>
      </c>
      <c r="AS157" s="122">
        <v>17.239999999999998</v>
      </c>
      <c r="AT157" s="122">
        <v>16.45</v>
      </c>
      <c r="AU157" s="122">
        <v>18.8</v>
      </c>
      <c r="AY157" s="5"/>
      <c r="AZ157" s="5">
        <v>15.15</v>
      </c>
      <c r="BA157" s="104"/>
      <c r="CH157" s="128"/>
    </row>
    <row r="158" spans="1:86">
      <c r="A158" s="103"/>
      <c r="B158" s="107"/>
      <c r="C158" s="107">
        <v>400</v>
      </c>
      <c r="D158" s="122"/>
      <c r="E158" s="103">
        <f t="shared" si="106"/>
        <v>1</v>
      </c>
      <c r="F158" s="103">
        <f t="shared" si="107"/>
        <v>8.32</v>
      </c>
      <c r="G158" s="114">
        <f t="shared" si="108"/>
        <v>8.32</v>
      </c>
      <c r="H158" s="103">
        <f t="shared" si="109"/>
        <v>8.32</v>
      </c>
      <c r="I158" s="103">
        <f t="shared" si="110"/>
        <v>8.32</v>
      </c>
      <c r="J158" s="4">
        <f t="shared" si="111"/>
        <v>-8.32</v>
      </c>
      <c r="K158" s="4" t="e">
        <f t="shared" si="112"/>
        <v>#DIV/0!</v>
      </c>
      <c r="AM158" s="103"/>
      <c r="AN158" s="107"/>
      <c r="AO158" s="107">
        <v>400</v>
      </c>
      <c r="AQ158" s="122">
        <v>8.32</v>
      </c>
      <c r="AR158" s="122">
        <v>15.11</v>
      </c>
      <c r="AS158" s="122">
        <v>16.170000000000002</v>
      </c>
      <c r="AT158" s="122">
        <v>14.38</v>
      </c>
      <c r="AU158" s="122">
        <v>16.39</v>
      </c>
      <c r="AY158" s="5"/>
      <c r="AZ158" s="5">
        <v>9.6</v>
      </c>
      <c r="BA158" s="104"/>
      <c r="CH158" s="128"/>
    </row>
    <row r="159" spans="1:86">
      <c r="A159" s="103"/>
      <c r="B159" s="107"/>
      <c r="C159" s="107">
        <v>500</v>
      </c>
      <c r="D159" s="122"/>
      <c r="E159" s="103">
        <f t="shared" si="106"/>
        <v>1</v>
      </c>
      <c r="F159" s="103">
        <f t="shared" si="107"/>
        <v>7.03</v>
      </c>
      <c r="G159" s="114">
        <f t="shared" si="108"/>
        <v>7.03</v>
      </c>
      <c r="H159" s="103">
        <f t="shared" si="109"/>
        <v>7.03</v>
      </c>
      <c r="I159" s="103">
        <f t="shared" si="110"/>
        <v>7.03</v>
      </c>
      <c r="J159" s="4">
        <f t="shared" si="111"/>
        <v>-7.03</v>
      </c>
      <c r="K159" s="4" t="e">
        <f t="shared" si="112"/>
        <v>#DIV/0!</v>
      </c>
      <c r="AM159" s="103"/>
      <c r="AN159" s="107"/>
      <c r="AO159" s="107">
        <v>500</v>
      </c>
      <c r="AQ159" s="122">
        <v>7.03</v>
      </c>
      <c r="AR159" s="122">
        <v>8.89</v>
      </c>
      <c r="AU159" s="122">
        <v>13.63</v>
      </c>
      <c r="AY159" s="5"/>
      <c r="BA159" s="104"/>
      <c r="CH159" s="128"/>
    </row>
    <row r="160" spans="1:86">
      <c r="A160" s="103"/>
      <c r="B160" s="107"/>
      <c r="C160" s="107">
        <v>600</v>
      </c>
      <c r="E160" s="103">
        <f t="shared" si="106"/>
        <v>0</v>
      </c>
      <c r="F160" s="103">
        <f t="shared" si="107"/>
        <v>0</v>
      </c>
      <c r="G160" s="114" t="e">
        <f t="shared" si="108"/>
        <v>#DIV/0!</v>
      </c>
      <c r="H160" s="103">
        <f t="shared" si="109"/>
        <v>0</v>
      </c>
      <c r="I160" s="103">
        <f t="shared" si="110"/>
        <v>0</v>
      </c>
      <c r="J160" s="4" t="e">
        <f t="shared" si="111"/>
        <v>#DIV/0!</v>
      </c>
      <c r="K160" s="4" t="e">
        <f t="shared" si="112"/>
        <v>#DIV/0!</v>
      </c>
      <c r="AM160" s="103"/>
      <c r="AN160" s="107"/>
      <c r="AO160" s="107">
        <v>600</v>
      </c>
      <c r="AS160" s="103"/>
      <c r="AT160" s="103"/>
      <c r="AU160" s="103"/>
      <c r="AY160" s="4"/>
      <c r="AZ160" s="103"/>
      <c r="BA160" s="104"/>
      <c r="BB160" s="103"/>
      <c r="BC160" s="103"/>
      <c r="BD160" s="103"/>
      <c r="BE160" s="103"/>
      <c r="BF160" s="103"/>
      <c r="BG160" s="103"/>
      <c r="BH160" s="103"/>
      <c r="BI160" s="103"/>
      <c r="BJ160" s="103"/>
      <c r="BK160" s="103"/>
      <c r="BL160" s="103"/>
      <c r="BM160" s="103"/>
      <c r="BN160" s="103"/>
      <c r="BO160" s="103"/>
      <c r="BP160" s="103"/>
      <c r="BQ160" s="103"/>
      <c r="BR160" s="103"/>
      <c r="BS160" s="103"/>
      <c r="BT160" s="103"/>
      <c r="BU160" s="103"/>
      <c r="BV160" s="103"/>
      <c r="BW160" s="103"/>
      <c r="BX160" s="103"/>
      <c r="BY160" s="103"/>
      <c r="BZ160" s="103"/>
      <c r="CA160" s="103"/>
      <c r="CB160" s="103"/>
      <c r="CC160" s="103"/>
      <c r="CD160" s="103"/>
      <c r="CE160" s="103"/>
      <c r="CF160" s="103"/>
      <c r="CG160" s="103"/>
      <c r="CH160" s="128"/>
    </row>
    <row r="161" spans="1:86">
      <c r="A161" s="103"/>
      <c r="B161" s="104"/>
      <c r="C161" s="104"/>
      <c r="E161" s="103"/>
      <c r="F161" s="103"/>
      <c r="G161" s="114"/>
      <c r="H161" s="103"/>
      <c r="I161" s="103"/>
      <c r="J161" s="4"/>
      <c r="K161" s="4"/>
      <c r="AM161" s="103"/>
      <c r="AN161" s="104"/>
      <c r="AO161" s="104"/>
      <c r="AS161" s="103"/>
      <c r="AT161" s="103"/>
      <c r="AU161" s="103"/>
      <c r="AY161" s="4"/>
      <c r="AZ161" s="103"/>
      <c r="BA161" s="104"/>
      <c r="BB161" s="103"/>
      <c r="BC161" s="103"/>
      <c r="BD161" s="103"/>
      <c r="BE161" s="103"/>
      <c r="BF161" s="103"/>
      <c r="BG161" s="103"/>
      <c r="BH161" s="103"/>
      <c r="BI161" s="103"/>
      <c r="BJ161" s="103"/>
      <c r="BK161" s="103"/>
      <c r="BL161" s="103"/>
      <c r="BM161" s="103"/>
      <c r="BN161" s="103"/>
      <c r="BO161" s="103"/>
      <c r="BP161" s="103"/>
      <c r="BQ161" s="103"/>
      <c r="BR161" s="103"/>
      <c r="BS161" s="103"/>
      <c r="BT161" s="103"/>
      <c r="BU161" s="103"/>
      <c r="BV161" s="103"/>
      <c r="BW161" s="103"/>
      <c r="BX161" s="103"/>
      <c r="BY161" s="103"/>
      <c r="BZ161" s="103"/>
      <c r="CA161" s="103"/>
      <c r="CB161" s="103"/>
      <c r="CC161" s="103"/>
      <c r="CD161" s="103"/>
      <c r="CE161" s="103"/>
      <c r="CF161" s="103"/>
      <c r="CG161" s="103"/>
      <c r="CH161" s="104"/>
    </row>
    <row r="162" spans="1:86">
      <c r="A162" s="105"/>
      <c r="B162" s="106"/>
      <c r="C162" s="106" t="s">
        <v>14</v>
      </c>
      <c r="D162" s="122"/>
      <c r="E162" s="103">
        <f>COUNT(AP162:AQ162)</f>
        <v>1</v>
      </c>
      <c r="F162" s="103">
        <f>SUM(AP162:AQ162)</f>
        <v>61</v>
      </c>
      <c r="G162" s="114">
        <f>AVERAGE(AP162:AQ162)</f>
        <v>61</v>
      </c>
      <c r="H162" s="103">
        <f>MAX(AP162:AQ162)</f>
        <v>61</v>
      </c>
      <c r="I162" s="103">
        <f>MIN(AP162:AQ162)</f>
        <v>61</v>
      </c>
      <c r="J162" s="4">
        <f>D162-G162</f>
        <v>-61</v>
      </c>
      <c r="K162" s="4" t="e">
        <f>STDEV(AP162:AQ162)</f>
        <v>#DIV/0!</v>
      </c>
      <c r="AM162" s="105"/>
      <c r="AN162" s="106"/>
      <c r="AO162" s="106" t="s">
        <v>14</v>
      </c>
      <c r="AQ162" s="122">
        <v>61</v>
      </c>
      <c r="AR162" s="122">
        <v>27</v>
      </c>
      <c r="AS162" s="105">
        <v>272</v>
      </c>
      <c r="AT162" s="105">
        <v>91</v>
      </c>
      <c r="AU162" s="105">
        <v>340</v>
      </c>
      <c r="AY162" s="105"/>
      <c r="AZ162" s="105">
        <v>9</v>
      </c>
      <c r="BA162" s="104"/>
      <c r="BB162" s="105"/>
      <c r="BC162" s="105"/>
      <c r="BD162" s="105"/>
      <c r="BE162" s="105"/>
      <c r="BF162" s="105"/>
      <c r="BG162" s="105"/>
      <c r="BH162" s="105"/>
      <c r="BI162" s="105">
        <v>302</v>
      </c>
      <c r="BJ162" s="105"/>
      <c r="BK162" s="105"/>
      <c r="BL162" s="105"/>
      <c r="BM162" s="105">
        <v>50</v>
      </c>
      <c r="BN162" s="105"/>
      <c r="BO162" s="105">
        <v>31</v>
      </c>
      <c r="BP162" s="105"/>
      <c r="BQ162" s="105"/>
      <c r="BR162" s="105">
        <v>15</v>
      </c>
      <c r="BS162" s="105"/>
      <c r="BT162" s="105"/>
      <c r="BU162" s="105">
        <v>222</v>
      </c>
      <c r="BV162" s="105"/>
      <c r="BW162" s="105"/>
      <c r="BX162" s="105"/>
      <c r="BY162" s="105"/>
      <c r="BZ162" s="105"/>
      <c r="CA162" s="105"/>
      <c r="CB162" s="105"/>
      <c r="CC162" s="105">
        <v>18</v>
      </c>
      <c r="CD162" s="105"/>
      <c r="CE162" s="105"/>
      <c r="CF162" s="105"/>
      <c r="CG162" s="105"/>
      <c r="CH162" s="143"/>
    </row>
    <row r="163" spans="1:86">
      <c r="A163" s="103"/>
      <c r="B163" s="107"/>
      <c r="C163" s="107" t="s">
        <v>15</v>
      </c>
      <c r="D163" s="122"/>
      <c r="E163" s="103">
        <f>COUNT(AP163:AQ163)</f>
        <v>1</v>
      </c>
      <c r="F163" s="103">
        <f>SUM(AP163:AQ163)</f>
        <v>0.9</v>
      </c>
      <c r="G163" s="114">
        <f>AVERAGE(AP163:AQ163)</f>
        <v>0.9</v>
      </c>
      <c r="H163" s="103">
        <f>MAX(AP163:AQ163)</f>
        <v>0.9</v>
      </c>
      <c r="I163" s="103">
        <f>MIN(AP163:AQ163)</f>
        <v>0.9</v>
      </c>
      <c r="J163" s="4">
        <f>D163-G163</f>
        <v>-0.9</v>
      </c>
      <c r="K163" s="4" t="e">
        <f>STDEV(AP163:AQ163)</f>
        <v>#DIV/0!</v>
      </c>
      <c r="AM163" s="103"/>
      <c r="AN163" s="107"/>
      <c r="AO163" s="107" t="s">
        <v>15</v>
      </c>
      <c r="AQ163" s="122">
        <v>0.9</v>
      </c>
      <c r="AR163" s="122">
        <v>0.5</v>
      </c>
      <c r="AS163" s="103">
        <v>1.4</v>
      </c>
      <c r="AT163" s="103">
        <v>0.6</v>
      </c>
      <c r="AU163" s="103">
        <v>0.7</v>
      </c>
      <c r="AY163" s="155"/>
      <c r="AZ163" s="155">
        <v>0.8</v>
      </c>
      <c r="BA163" s="104"/>
      <c r="BB163" s="103"/>
      <c r="BC163" s="103"/>
      <c r="BD163" s="103"/>
      <c r="BE163" s="103"/>
      <c r="BF163" s="103"/>
      <c r="BG163" s="103"/>
      <c r="BH163" s="103"/>
      <c r="BI163" s="103">
        <v>0.76</v>
      </c>
      <c r="BJ163" s="103"/>
      <c r="BK163" s="103"/>
      <c r="BL163" s="103"/>
      <c r="BM163" s="103">
        <v>1.5</v>
      </c>
      <c r="BN163" s="103"/>
      <c r="BO163" s="103">
        <v>0.4</v>
      </c>
      <c r="BP163" s="103"/>
      <c r="BQ163" s="103"/>
      <c r="BR163" s="103">
        <v>0.4</v>
      </c>
      <c r="BS163" s="103"/>
      <c r="BT163" s="103"/>
      <c r="BU163" s="103">
        <v>1.1000000000000001</v>
      </c>
      <c r="BV163" s="103"/>
      <c r="BW163" s="103"/>
      <c r="BX163" s="103"/>
      <c r="BY163" s="103"/>
      <c r="BZ163" s="103"/>
      <c r="CA163" s="103"/>
      <c r="CB163" s="103"/>
      <c r="CC163" s="103">
        <v>0.8</v>
      </c>
      <c r="CD163" s="103"/>
      <c r="CE163" s="103"/>
      <c r="CF163" s="103"/>
      <c r="CG163" s="103"/>
      <c r="CH163" s="128"/>
    </row>
    <row r="164" spans="1:86" s="113" customFormat="1">
      <c r="A164" s="111" t="s">
        <v>0</v>
      </c>
      <c r="B164" s="110" t="s">
        <v>1</v>
      </c>
      <c r="C164" s="110" t="s">
        <v>2</v>
      </c>
      <c r="E164" s="110" t="s">
        <v>3</v>
      </c>
      <c r="F164" s="110" t="s">
        <v>78</v>
      </c>
      <c r="G164" s="112" t="s">
        <v>4</v>
      </c>
      <c r="H164" s="110" t="s">
        <v>5</v>
      </c>
      <c r="I164" s="110" t="s">
        <v>6</v>
      </c>
      <c r="J164" s="120" t="s">
        <v>7</v>
      </c>
      <c r="K164" s="120" t="s">
        <v>8</v>
      </c>
      <c r="AM164" s="110" t="s">
        <v>10</v>
      </c>
      <c r="AN164" s="110" t="s">
        <v>11</v>
      </c>
      <c r="AO164" s="110" t="s">
        <v>12</v>
      </c>
      <c r="AQ164" s="113">
        <v>2006</v>
      </c>
      <c r="AR164" s="113">
        <v>2005</v>
      </c>
      <c r="AS164" s="110">
        <v>2004</v>
      </c>
      <c r="AT164" s="110">
        <v>2003</v>
      </c>
      <c r="AU164" s="110">
        <v>2002</v>
      </c>
      <c r="AY164" s="110"/>
      <c r="AZ164" s="110">
        <v>1997</v>
      </c>
      <c r="BA164" s="110">
        <v>1996</v>
      </c>
      <c r="BB164" s="110">
        <v>1995</v>
      </c>
      <c r="BC164" s="110"/>
      <c r="BD164" s="110"/>
      <c r="BE164" s="110"/>
      <c r="BF164" s="110">
        <v>1991</v>
      </c>
      <c r="BG164" s="110">
        <v>1990</v>
      </c>
      <c r="BH164" s="110">
        <v>1990</v>
      </c>
      <c r="BI164" s="110">
        <v>1990</v>
      </c>
      <c r="BJ164" s="110">
        <v>1989</v>
      </c>
      <c r="BK164" s="110">
        <v>1988</v>
      </c>
      <c r="BL164" s="110">
        <v>1988</v>
      </c>
      <c r="BM164" s="110">
        <v>1988</v>
      </c>
      <c r="BN164" s="110">
        <v>1987</v>
      </c>
      <c r="BO164" s="110">
        <v>1987</v>
      </c>
      <c r="BP164" s="110">
        <v>1987</v>
      </c>
      <c r="BQ164" s="110">
        <v>1986</v>
      </c>
      <c r="BR164" s="110">
        <v>1986</v>
      </c>
      <c r="BS164" s="110">
        <v>1986</v>
      </c>
      <c r="BT164" s="110">
        <v>1985</v>
      </c>
      <c r="BU164" s="110">
        <v>1985</v>
      </c>
      <c r="BV164" s="110">
        <v>1985</v>
      </c>
      <c r="BW164" s="110">
        <v>1984</v>
      </c>
      <c r="BX164" s="110">
        <v>1984</v>
      </c>
      <c r="BY164" s="110">
        <v>1984</v>
      </c>
      <c r="BZ164" s="110">
        <v>1983</v>
      </c>
      <c r="CA164" s="110">
        <v>1983</v>
      </c>
      <c r="CB164" s="110">
        <v>1983</v>
      </c>
      <c r="CC164" s="110">
        <v>1983</v>
      </c>
      <c r="CD164" s="110">
        <v>1982</v>
      </c>
      <c r="CE164" s="110">
        <v>1981</v>
      </c>
      <c r="CF164" s="110">
        <v>1981</v>
      </c>
      <c r="CG164" s="110">
        <v>1981</v>
      </c>
      <c r="CH164" s="110">
        <v>1980</v>
      </c>
    </row>
    <row r="165" spans="1:86">
      <c r="A165" s="104">
        <v>10</v>
      </c>
      <c r="B165" s="107">
        <v>40</v>
      </c>
      <c r="C165" s="107" t="s">
        <v>13</v>
      </c>
      <c r="D165" s="122"/>
      <c r="E165" s="103">
        <f t="shared" ref="E165:E178" si="113">COUNT(AP165:AQ165)</f>
        <v>1</v>
      </c>
      <c r="F165" s="103">
        <f t="shared" ref="F165:F178" si="114">SUM(AP165:AQ165)</f>
        <v>10</v>
      </c>
      <c r="G165" s="114">
        <f t="shared" ref="G165:G178" si="115">AVERAGE(AP165:AQ165)</f>
        <v>10</v>
      </c>
      <c r="H165" s="103">
        <f t="shared" ref="H165:H178" si="116">MAX(AP165:AQ165)</f>
        <v>10</v>
      </c>
      <c r="I165" s="103">
        <f t="shared" ref="I165:I178" si="117">MIN(AP165:AQ165)</f>
        <v>10</v>
      </c>
      <c r="J165" s="4">
        <f t="shared" ref="J165:J178" si="118">D165-G165</f>
        <v>-10</v>
      </c>
      <c r="K165" s="4" t="e">
        <f t="shared" ref="K165:K178" si="119">STDEV(AP165:AQ165)</f>
        <v>#DIV/0!</v>
      </c>
      <c r="AM165" s="104">
        <v>10</v>
      </c>
      <c r="AN165" s="107">
        <v>40</v>
      </c>
      <c r="AO165" s="107" t="s">
        <v>13</v>
      </c>
      <c r="AQ165" s="122">
        <v>10</v>
      </c>
      <c r="AR165" s="122">
        <v>4</v>
      </c>
      <c r="AS165" s="104"/>
      <c r="AT165" s="104">
        <v>27</v>
      </c>
      <c r="AU165" s="104">
        <v>4</v>
      </c>
      <c r="AY165" s="104"/>
      <c r="AZ165" s="104">
        <v>20</v>
      </c>
      <c r="BA165" s="104"/>
      <c r="BB165" s="104">
        <v>3</v>
      </c>
      <c r="BC165" s="104"/>
      <c r="BD165" s="104"/>
      <c r="BE165" s="104"/>
      <c r="BF165" s="104"/>
      <c r="BG165" s="104"/>
      <c r="BH165" s="104"/>
      <c r="BI165" s="104">
        <v>4</v>
      </c>
      <c r="BJ165" s="104"/>
      <c r="BK165" s="104"/>
      <c r="BL165" s="104"/>
      <c r="BM165" s="104">
        <v>24</v>
      </c>
      <c r="BN165" s="104"/>
      <c r="BO165" s="104">
        <v>6</v>
      </c>
      <c r="BP165" s="104"/>
      <c r="BQ165" s="104"/>
      <c r="BR165" s="104">
        <v>6</v>
      </c>
      <c r="BS165" s="104"/>
      <c r="BT165" s="104"/>
      <c r="BU165" s="104">
        <v>23</v>
      </c>
      <c r="BV165" s="104"/>
      <c r="BW165" s="104"/>
      <c r="BX165" s="104"/>
      <c r="BY165" s="104"/>
      <c r="BZ165" s="104"/>
      <c r="CA165" s="104"/>
      <c r="CB165" s="104"/>
      <c r="CC165" s="104">
        <v>25</v>
      </c>
      <c r="CD165" s="104"/>
      <c r="CE165" s="104"/>
      <c r="CF165" s="104"/>
      <c r="CG165" s="104"/>
      <c r="CH165" s="128"/>
    </row>
    <row r="166" spans="1:86">
      <c r="A166" s="103"/>
      <c r="B166" s="107"/>
      <c r="C166" s="106">
        <v>0</v>
      </c>
      <c r="D166" s="122"/>
      <c r="E166" s="103">
        <f t="shared" si="113"/>
        <v>1</v>
      </c>
      <c r="F166" s="103">
        <f t="shared" si="114"/>
        <v>23.9</v>
      </c>
      <c r="G166" s="114">
        <f t="shared" si="115"/>
        <v>23.9</v>
      </c>
      <c r="H166" s="103">
        <f t="shared" si="116"/>
        <v>23.9</v>
      </c>
      <c r="I166" s="103">
        <f t="shared" si="117"/>
        <v>23.9</v>
      </c>
      <c r="J166" s="4">
        <f t="shared" si="118"/>
        <v>-23.9</v>
      </c>
      <c r="K166" s="4" t="e">
        <f t="shared" si="119"/>
        <v>#DIV/0!</v>
      </c>
      <c r="AM166" s="103"/>
      <c r="AN166" s="107"/>
      <c r="AO166" s="106">
        <v>0</v>
      </c>
      <c r="AQ166" s="122">
        <v>23.9</v>
      </c>
      <c r="AR166" s="122">
        <v>26.8</v>
      </c>
      <c r="AS166" s="105"/>
      <c r="AT166" s="105">
        <v>24.2</v>
      </c>
      <c r="AU166" s="105">
        <v>26.9</v>
      </c>
      <c r="AY166" s="144"/>
      <c r="AZ166" s="144">
        <v>24.9</v>
      </c>
      <c r="BA166" s="104"/>
      <c r="BB166" s="105">
        <v>27.2</v>
      </c>
      <c r="BC166" s="105"/>
      <c r="BD166" s="105"/>
      <c r="BE166" s="105"/>
      <c r="BF166" s="105"/>
      <c r="BG166" s="105"/>
      <c r="BH166" s="105"/>
      <c r="BI166" s="105">
        <v>27.5</v>
      </c>
      <c r="BJ166" s="105"/>
      <c r="BK166" s="105"/>
      <c r="BL166" s="105"/>
      <c r="BM166" s="105">
        <v>24.6</v>
      </c>
      <c r="BN166" s="105"/>
      <c r="BO166" s="105">
        <v>25.7</v>
      </c>
      <c r="BP166" s="105"/>
      <c r="BQ166" s="105"/>
      <c r="BR166" s="105">
        <v>27.4</v>
      </c>
      <c r="BS166" s="105"/>
      <c r="BT166" s="105"/>
      <c r="BU166" s="105">
        <v>25.8</v>
      </c>
      <c r="BV166" s="105"/>
      <c r="BW166" s="105"/>
      <c r="BX166" s="105"/>
      <c r="BY166" s="105"/>
      <c r="BZ166" s="105"/>
      <c r="CA166" s="105"/>
      <c r="CB166" s="105"/>
      <c r="CC166" s="105">
        <v>25.3</v>
      </c>
      <c r="CD166" s="105"/>
      <c r="CE166" s="105"/>
      <c r="CF166" s="105"/>
      <c r="CG166" s="105"/>
      <c r="CH166" s="143"/>
    </row>
    <row r="167" spans="1:86">
      <c r="A167" s="103"/>
      <c r="B167" s="107"/>
      <c r="C167" s="107">
        <v>10</v>
      </c>
      <c r="D167" s="122"/>
      <c r="E167" s="103">
        <f t="shared" si="113"/>
        <v>1</v>
      </c>
      <c r="F167" s="103">
        <f t="shared" si="114"/>
        <v>23.35</v>
      </c>
      <c r="G167" s="114">
        <f t="shared" si="115"/>
        <v>23.35</v>
      </c>
      <c r="H167" s="103">
        <f t="shared" si="116"/>
        <v>23.35</v>
      </c>
      <c r="I167" s="103">
        <f t="shared" si="117"/>
        <v>23.35</v>
      </c>
      <c r="J167" s="4">
        <f t="shared" si="118"/>
        <v>-23.35</v>
      </c>
      <c r="K167" s="4" t="e">
        <f t="shared" si="119"/>
        <v>#DIV/0!</v>
      </c>
      <c r="AM167" s="103"/>
      <c r="AN167" s="107"/>
      <c r="AO167" s="107">
        <v>10</v>
      </c>
      <c r="AQ167" s="122">
        <v>23.35</v>
      </c>
      <c r="AR167" s="122">
        <v>26.72</v>
      </c>
      <c r="AT167" s="122">
        <v>24.01</v>
      </c>
      <c r="AU167" s="122">
        <v>26.8</v>
      </c>
      <c r="AZ167">
        <v>24.77</v>
      </c>
      <c r="BA167" s="104"/>
      <c r="BB167">
        <v>27.04</v>
      </c>
      <c r="BI167" s="103">
        <v>25.33</v>
      </c>
      <c r="BM167" s="103">
        <v>23.95</v>
      </c>
      <c r="BO167" s="103">
        <v>25.87</v>
      </c>
      <c r="BR167" s="103">
        <v>26.97</v>
      </c>
      <c r="BU167" s="103">
        <v>25.42</v>
      </c>
      <c r="CC167" s="103">
        <v>25.49</v>
      </c>
      <c r="CH167" s="128"/>
    </row>
    <row r="168" spans="1:86">
      <c r="A168" s="103"/>
      <c r="B168" s="107"/>
      <c r="C168" s="107">
        <v>20</v>
      </c>
      <c r="D168" s="122"/>
      <c r="E168" s="103">
        <f t="shared" si="113"/>
        <v>1</v>
      </c>
      <c r="F168" s="103">
        <f t="shared" si="114"/>
        <v>23.19</v>
      </c>
      <c r="G168" s="114">
        <f t="shared" si="115"/>
        <v>23.19</v>
      </c>
      <c r="H168" s="103">
        <f t="shared" si="116"/>
        <v>23.19</v>
      </c>
      <c r="I168" s="103">
        <f t="shared" si="117"/>
        <v>23.19</v>
      </c>
      <c r="J168" s="4">
        <f t="shared" si="118"/>
        <v>-23.19</v>
      </c>
      <c r="K168" s="4" t="e">
        <f t="shared" si="119"/>
        <v>#DIV/0!</v>
      </c>
      <c r="AM168" s="103"/>
      <c r="AN168" s="107"/>
      <c r="AO168" s="107">
        <v>20</v>
      </c>
      <c r="AQ168" s="122">
        <v>23.19</v>
      </c>
      <c r="AR168" s="122">
        <v>26.72</v>
      </c>
      <c r="AT168" s="122">
        <v>23.97</v>
      </c>
      <c r="AU168" s="122">
        <v>26.79</v>
      </c>
      <c r="AZ168">
        <v>24.76</v>
      </c>
      <c r="BA168" s="104"/>
      <c r="BB168">
        <v>27.04</v>
      </c>
      <c r="BI168" s="103">
        <v>25.35</v>
      </c>
      <c r="BM168" s="103">
        <v>23.82</v>
      </c>
      <c r="BO168" s="103">
        <v>25.85</v>
      </c>
      <c r="BR168" s="103">
        <v>26.96</v>
      </c>
      <c r="BU168" s="103">
        <v>25.44</v>
      </c>
      <c r="CC168" s="103">
        <v>25.5</v>
      </c>
      <c r="CH168" s="128"/>
    </row>
    <row r="169" spans="1:86">
      <c r="A169" s="103"/>
      <c r="B169" s="107"/>
      <c r="C169" s="107">
        <v>30</v>
      </c>
      <c r="D169" s="122"/>
      <c r="E169" s="103">
        <f t="shared" si="113"/>
        <v>1</v>
      </c>
      <c r="F169" s="103">
        <f t="shared" si="114"/>
        <v>23</v>
      </c>
      <c r="G169" s="114">
        <f t="shared" si="115"/>
        <v>23</v>
      </c>
      <c r="H169" s="103">
        <f t="shared" si="116"/>
        <v>23</v>
      </c>
      <c r="I169" s="103">
        <f t="shared" si="117"/>
        <v>23</v>
      </c>
      <c r="J169" s="4">
        <f t="shared" si="118"/>
        <v>-23</v>
      </c>
      <c r="K169" s="4" t="e">
        <f t="shared" si="119"/>
        <v>#DIV/0!</v>
      </c>
      <c r="AM169" s="103"/>
      <c r="AN169" s="107"/>
      <c r="AO169" s="107">
        <v>30</v>
      </c>
      <c r="AQ169" s="122">
        <v>23</v>
      </c>
      <c r="AR169" s="122">
        <v>26.72</v>
      </c>
      <c r="AT169" s="122">
        <v>23.98</v>
      </c>
      <c r="AU169" s="122">
        <v>26.79</v>
      </c>
      <c r="AZ169">
        <v>24.73</v>
      </c>
      <c r="BA169" s="104"/>
      <c r="BB169">
        <v>27.07</v>
      </c>
      <c r="BI169" s="103">
        <v>25.29</v>
      </c>
      <c r="BM169" s="103">
        <v>23.73</v>
      </c>
      <c r="BO169" s="103">
        <v>25.84</v>
      </c>
      <c r="BR169" s="103">
        <v>26.95</v>
      </c>
      <c r="BU169" s="103">
        <v>25.42</v>
      </c>
      <c r="CC169" s="103">
        <v>25.51</v>
      </c>
      <c r="CH169" s="128"/>
    </row>
    <row r="170" spans="1:86">
      <c r="A170" s="103"/>
      <c r="B170" s="107"/>
      <c r="C170" s="107">
        <v>50</v>
      </c>
      <c r="D170" s="122"/>
      <c r="E170" s="103">
        <f t="shared" si="113"/>
        <v>1</v>
      </c>
      <c r="F170" s="103">
        <f t="shared" si="114"/>
        <v>22.93</v>
      </c>
      <c r="G170" s="114">
        <f t="shared" si="115"/>
        <v>22.93</v>
      </c>
      <c r="H170" s="103">
        <f t="shared" si="116"/>
        <v>22.93</v>
      </c>
      <c r="I170" s="103">
        <f t="shared" si="117"/>
        <v>22.93</v>
      </c>
      <c r="J170" s="4">
        <f t="shared" si="118"/>
        <v>-22.93</v>
      </c>
      <c r="K170" s="4" t="e">
        <f t="shared" si="119"/>
        <v>#DIV/0!</v>
      </c>
      <c r="AM170" s="103"/>
      <c r="AN170" s="107"/>
      <c r="AO170" s="107">
        <v>50</v>
      </c>
      <c r="AQ170" s="122">
        <v>22.93</v>
      </c>
      <c r="AR170" s="122">
        <v>26.74</v>
      </c>
      <c r="AT170" s="122">
        <v>23.81</v>
      </c>
      <c r="AU170" s="122">
        <v>26.8</v>
      </c>
      <c r="AZ170">
        <v>24.67</v>
      </c>
      <c r="BA170" s="104"/>
      <c r="BB170">
        <v>27.15</v>
      </c>
      <c r="BI170" s="103">
        <v>24.82</v>
      </c>
      <c r="BM170" s="103">
        <v>23.61</v>
      </c>
      <c r="BO170" s="103">
        <v>25.71</v>
      </c>
      <c r="BR170" s="103">
        <v>26.66</v>
      </c>
      <c r="BU170" s="103">
        <v>25.43</v>
      </c>
      <c r="CC170" s="103">
        <v>25.45</v>
      </c>
      <c r="CH170" s="128"/>
    </row>
    <row r="171" spans="1:86">
      <c r="A171" s="103"/>
      <c r="B171" s="107"/>
      <c r="C171" s="107">
        <v>75</v>
      </c>
      <c r="D171" s="122"/>
      <c r="E171" s="103">
        <f t="shared" si="113"/>
        <v>1</v>
      </c>
      <c r="F171" s="103">
        <f t="shared" si="114"/>
        <v>22.1</v>
      </c>
      <c r="G171" s="114">
        <f t="shared" si="115"/>
        <v>22.1</v>
      </c>
      <c r="H171" s="103">
        <f t="shared" si="116"/>
        <v>22.1</v>
      </c>
      <c r="I171" s="103">
        <f t="shared" si="117"/>
        <v>22.1</v>
      </c>
      <c r="J171" s="4">
        <f t="shared" si="118"/>
        <v>-22.1</v>
      </c>
      <c r="K171" s="4" t="e">
        <f t="shared" si="119"/>
        <v>#DIV/0!</v>
      </c>
      <c r="AM171" s="103"/>
      <c r="AN171" s="107"/>
      <c r="AO171" s="107">
        <v>75</v>
      </c>
      <c r="AQ171" s="122">
        <v>22.1</v>
      </c>
      <c r="AR171" s="122">
        <v>24.42</v>
      </c>
      <c r="AT171" s="122">
        <v>23.75</v>
      </c>
      <c r="AU171" s="122">
        <v>26.8</v>
      </c>
      <c r="AZ171">
        <v>24.66</v>
      </c>
      <c r="BA171" s="104"/>
      <c r="BB171">
        <v>27.14</v>
      </c>
      <c r="BI171" s="103">
        <v>23.04</v>
      </c>
      <c r="BM171" s="103">
        <v>22.13</v>
      </c>
      <c r="BO171" s="103">
        <v>22.86</v>
      </c>
      <c r="BR171" s="103">
        <v>26.06</v>
      </c>
      <c r="BU171" s="103">
        <v>25.24</v>
      </c>
      <c r="CC171" s="103">
        <v>22.54</v>
      </c>
      <c r="CH171" s="128"/>
    </row>
    <row r="172" spans="1:86">
      <c r="A172" s="103"/>
      <c r="B172" s="107"/>
      <c r="C172" s="107">
        <v>100</v>
      </c>
      <c r="D172" s="122"/>
      <c r="E172" s="103">
        <f t="shared" si="113"/>
        <v>1</v>
      </c>
      <c r="F172" s="103">
        <f t="shared" si="114"/>
        <v>18.87</v>
      </c>
      <c r="G172" s="114">
        <f t="shared" si="115"/>
        <v>18.87</v>
      </c>
      <c r="H172" s="103">
        <f t="shared" si="116"/>
        <v>18.87</v>
      </c>
      <c r="I172" s="103">
        <f t="shared" si="117"/>
        <v>18.87</v>
      </c>
      <c r="J172" s="4">
        <f t="shared" si="118"/>
        <v>-18.87</v>
      </c>
      <c r="K172" s="4" t="e">
        <f t="shared" si="119"/>
        <v>#DIV/0!</v>
      </c>
      <c r="AM172" s="103"/>
      <c r="AN172" s="107"/>
      <c r="AO172" s="107">
        <v>100</v>
      </c>
      <c r="AQ172" s="122">
        <v>18.87</v>
      </c>
      <c r="AR172" s="122">
        <v>23.83</v>
      </c>
      <c r="AT172" s="122">
        <v>23.69</v>
      </c>
      <c r="AU172" s="122">
        <v>25.68</v>
      </c>
      <c r="AZ172">
        <v>24.12</v>
      </c>
      <c r="BA172" s="104"/>
      <c r="BB172">
        <v>26.48</v>
      </c>
      <c r="BI172" s="103">
        <v>19.7</v>
      </c>
      <c r="BM172" s="103">
        <v>21.22</v>
      </c>
      <c r="BO172" s="103">
        <v>20.12</v>
      </c>
      <c r="BR172" s="103">
        <v>24.81</v>
      </c>
      <c r="BU172" s="103">
        <v>23.54</v>
      </c>
      <c r="CC172" s="103">
        <v>20.93</v>
      </c>
      <c r="CH172" s="128"/>
    </row>
    <row r="173" spans="1:86">
      <c r="A173" s="103"/>
      <c r="B173" s="107"/>
      <c r="C173" s="107">
        <v>150</v>
      </c>
      <c r="D173" s="122"/>
      <c r="E173" s="103">
        <f t="shared" si="113"/>
        <v>1</v>
      </c>
      <c r="F173" s="103">
        <f t="shared" si="114"/>
        <v>15.94</v>
      </c>
      <c r="G173" s="114">
        <f t="shared" si="115"/>
        <v>15.94</v>
      </c>
      <c r="H173" s="103">
        <f t="shared" si="116"/>
        <v>15.94</v>
      </c>
      <c r="I173" s="103">
        <f t="shared" si="117"/>
        <v>15.94</v>
      </c>
      <c r="J173" s="4">
        <f t="shared" si="118"/>
        <v>-15.94</v>
      </c>
      <c r="K173" s="4" t="e">
        <f t="shared" si="119"/>
        <v>#DIV/0!</v>
      </c>
      <c r="AM173" s="103"/>
      <c r="AN173" s="107"/>
      <c r="AO173" s="107">
        <v>150</v>
      </c>
      <c r="AQ173" s="122">
        <v>15.94</v>
      </c>
      <c r="AR173" s="122">
        <v>20.55</v>
      </c>
      <c r="AT173" s="122">
        <v>19.239999999999998</v>
      </c>
      <c r="AU173" s="122">
        <v>22.61</v>
      </c>
      <c r="AZ173">
        <v>22.67</v>
      </c>
      <c r="BA173" s="104"/>
      <c r="BB173">
        <v>22.15</v>
      </c>
      <c r="BI173" s="103">
        <v>17.54</v>
      </c>
      <c r="BM173" s="103">
        <v>20.36</v>
      </c>
      <c r="BO173" s="103">
        <v>18.3</v>
      </c>
      <c r="BR173" s="103">
        <v>20.309999999999999</v>
      </c>
      <c r="BU173" s="103">
        <v>20.46</v>
      </c>
      <c r="CC173" s="103">
        <v>18.670000000000002</v>
      </c>
      <c r="CH173" s="128"/>
    </row>
    <row r="174" spans="1:86">
      <c r="A174" s="103"/>
      <c r="B174" s="107"/>
      <c r="C174" s="107">
        <v>200</v>
      </c>
      <c r="D174" s="122"/>
      <c r="E174" s="103">
        <f t="shared" si="113"/>
        <v>1</v>
      </c>
      <c r="F174" s="103">
        <f t="shared" si="114"/>
        <v>15.08</v>
      </c>
      <c r="G174" s="114">
        <f t="shared" si="115"/>
        <v>15.08</v>
      </c>
      <c r="H174" s="103">
        <f t="shared" si="116"/>
        <v>15.08</v>
      </c>
      <c r="I174" s="103">
        <f t="shared" si="117"/>
        <v>15.08</v>
      </c>
      <c r="J174" s="4">
        <f t="shared" si="118"/>
        <v>-15.08</v>
      </c>
      <c r="K174" s="4" t="e">
        <f t="shared" si="119"/>
        <v>#DIV/0!</v>
      </c>
      <c r="AM174" s="103"/>
      <c r="AN174" s="107"/>
      <c r="AO174" s="107">
        <v>200</v>
      </c>
      <c r="AQ174" s="122">
        <v>15.08</v>
      </c>
      <c r="AR174" s="122">
        <v>18.899999999999999</v>
      </c>
      <c r="AT174" s="122">
        <v>18.23</v>
      </c>
      <c r="AU174" s="122">
        <v>19.97</v>
      </c>
      <c r="AZ174">
        <v>19.32</v>
      </c>
      <c r="BA174" s="104"/>
      <c r="BB174">
        <v>19.03</v>
      </c>
      <c r="BI174" s="103">
        <v>16.18</v>
      </c>
      <c r="BM174" s="103">
        <v>18.78</v>
      </c>
      <c r="BO174" s="103">
        <v>14.63</v>
      </c>
      <c r="BR174" s="103">
        <v>18.93</v>
      </c>
      <c r="BU174" s="103">
        <v>19.28</v>
      </c>
      <c r="CC174" s="103">
        <v>17.78</v>
      </c>
      <c r="CH174" s="128"/>
    </row>
    <row r="175" spans="1:86">
      <c r="A175" s="103"/>
      <c r="B175" s="107"/>
      <c r="C175" s="107">
        <v>300</v>
      </c>
      <c r="D175" s="122"/>
      <c r="E175" s="103">
        <f t="shared" si="113"/>
        <v>1</v>
      </c>
      <c r="F175" s="103">
        <f t="shared" si="114"/>
        <v>9.9</v>
      </c>
      <c r="G175" s="114">
        <f t="shared" si="115"/>
        <v>9.9</v>
      </c>
      <c r="H175" s="103">
        <f t="shared" si="116"/>
        <v>9.9</v>
      </c>
      <c r="I175" s="103">
        <f t="shared" si="117"/>
        <v>9.9</v>
      </c>
      <c r="J175" s="4">
        <f t="shared" si="118"/>
        <v>-9.9</v>
      </c>
      <c r="K175" s="4" t="e">
        <f t="shared" si="119"/>
        <v>#DIV/0!</v>
      </c>
      <c r="AM175" s="103"/>
      <c r="AN175" s="107"/>
      <c r="AO175" s="107">
        <v>300</v>
      </c>
      <c r="AQ175" s="122">
        <v>9.9</v>
      </c>
      <c r="AR175" s="122">
        <v>16.46</v>
      </c>
      <c r="AT175" s="122">
        <v>16.850000000000001</v>
      </c>
      <c r="AU175" s="122">
        <v>18.04</v>
      </c>
      <c r="AZ175">
        <v>13.75</v>
      </c>
      <c r="BA175" s="104"/>
      <c r="BB175">
        <v>15.94</v>
      </c>
      <c r="CH175" s="128"/>
    </row>
    <row r="176" spans="1:86">
      <c r="A176" s="103"/>
      <c r="B176" s="107"/>
      <c r="C176" s="107">
        <v>400</v>
      </c>
      <c r="D176" s="122"/>
      <c r="E176" s="103">
        <f t="shared" si="113"/>
        <v>1</v>
      </c>
      <c r="F176" s="103">
        <f t="shared" si="114"/>
        <v>8.3699999999999992</v>
      </c>
      <c r="G176" s="114">
        <f t="shared" si="115"/>
        <v>8.3699999999999992</v>
      </c>
      <c r="H176" s="103">
        <f t="shared" si="116"/>
        <v>8.3699999999999992</v>
      </c>
      <c r="I176" s="103">
        <f t="shared" si="117"/>
        <v>8.3699999999999992</v>
      </c>
      <c r="J176" s="4">
        <f t="shared" si="118"/>
        <v>-8.3699999999999992</v>
      </c>
      <c r="K176" s="4" t="e">
        <f t="shared" si="119"/>
        <v>#DIV/0!</v>
      </c>
      <c r="AM176" s="103"/>
      <c r="AN176" s="107"/>
      <c r="AO176" s="107">
        <v>400</v>
      </c>
      <c r="AQ176" s="122">
        <v>8.3699999999999992</v>
      </c>
      <c r="AR176" s="122">
        <v>14.86</v>
      </c>
      <c r="AT176" s="122">
        <v>15.16</v>
      </c>
      <c r="AU176" s="122">
        <v>16.22</v>
      </c>
      <c r="AZ176">
        <v>9.75</v>
      </c>
      <c r="BA176" s="104"/>
      <c r="BB176">
        <v>12.82</v>
      </c>
      <c r="CH176" s="128"/>
    </row>
    <row r="177" spans="1:86">
      <c r="A177" s="103"/>
      <c r="B177" s="107"/>
      <c r="C177" s="107">
        <v>500</v>
      </c>
      <c r="D177" s="122"/>
      <c r="E177" s="103">
        <f t="shared" si="113"/>
        <v>1</v>
      </c>
      <c r="F177" s="103">
        <f t="shared" si="114"/>
        <v>6.84</v>
      </c>
      <c r="G177" s="114">
        <f t="shared" si="115"/>
        <v>6.84</v>
      </c>
      <c r="H177" s="103">
        <f t="shared" si="116"/>
        <v>6.84</v>
      </c>
      <c r="I177" s="103">
        <f t="shared" si="117"/>
        <v>6.84</v>
      </c>
      <c r="J177" s="4">
        <f t="shared" si="118"/>
        <v>-6.84</v>
      </c>
      <c r="K177" s="4" t="e">
        <f t="shared" si="119"/>
        <v>#DIV/0!</v>
      </c>
      <c r="AM177" s="103"/>
      <c r="AN177" s="107"/>
      <c r="AO177" s="107">
        <v>500</v>
      </c>
      <c r="AQ177" s="122">
        <v>6.84</v>
      </c>
      <c r="AR177" s="122">
        <v>9.52</v>
      </c>
      <c r="AT177" s="122">
        <v>12.17</v>
      </c>
      <c r="AU177" s="122">
        <v>13.94</v>
      </c>
      <c r="BA177" s="104"/>
      <c r="CH177" s="128"/>
    </row>
    <row r="178" spans="1:86">
      <c r="A178" s="103"/>
      <c r="B178" s="107"/>
      <c r="C178" s="107">
        <v>600</v>
      </c>
      <c r="E178" s="103">
        <f t="shared" si="113"/>
        <v>0</v>
      </c>
      <c r="F178" s="103">
        <f t="shared" si="114"/>
        <v>0</v>
      </c>
      <c r="G178" s="114" t="e">
        <f t="shared" si="115"/>
        <v>#DIV/0!</v>
      </c>
      <c r="H178" s="103">
        <f t="shared" si="116"/>
        <v>0</v>
      </c>
      <c r="I178" s="103">
        <f t="shared" si="117"/>
        <v>0</v>
      </c>
      <c r="J178" s="4" t="e">
        <f t="shared" si="118"/>
        <v>#DIV/0!</v>
      </c>
      <c r="K178" s="4" t="e">
        <f t="shared" si="119"/>
        <v>#DIV/0!</v>
      </c>
      <c r="AM178" s="103"/>
      <c r="AN178" s="107"/>
      <c r="AO178" s="107">
        <v>600</v>
      </c>
      <c r="AS178" s="103"/>
      <c r="AT178" s="103"/>
      <c r="AU178" s="103"/>
      <c r="AY178" s="103"/>
      <c r="AZ178" s="103"/>
      <c r="BA178" s="104"/>
      <c r="BB178" s="103"/>
      <c r="BC178" s="103"/>
      <c r="BD178" s="103"/>
      <c r="BE178" s="103"/>
      <c r="BF178" s="103"/>
      <c r="BG178" s="103"/>
      <c r="BH178" s="103"/>
      <c r="BI178" s="103"/>
      <c r="BJ178" s="103"/>
      <c r="BK178" s="103"/>
      <c r="BL178" s="103"/>
      <c r="BM178" s="103"/>
      <c r="BN178" s="103"/>
      <c r="BO178" s="103"/>
      <c r="BP178" s="103"/>
      <c r="BQ178" s="103"/>
      <c r="BR178" s="103"/>
      <c r="BS178" s="103"/>
      <c r="BT178" s="103"/>
      <c r="BU178" s="103"/>
      <c r="BV178" s="103"/>
      <c r="BW178" s="103"/>
      <c r="BX178" s="103"/>
      <c r="BY178" s="103"/>
      <c r="BZ178" s="103"/>
      <c r="CA178" s="103"/>
      <c r="CB178" s="103"/>
      <c r="CC178" s="103"/>
      <c r="CD178" s="103"/>
      <c r="CE178" s="103"/>
      <c r="CF178" s="103"/>
      <c r="CG178" s="103"/>
      <c r="CH178" s="128"/>
    </row>
    <row r="179" spans="1:86">
      <c r="A179" s="103"/>
      <c r="B179" s="104"/>
      <c r="C179" s="104"/>
      <c r="E179" s="103"/>
      <c r="F179" s="103"/>
      <c r="G179" s="114"/>
      <c r="H179" s="103"/>
      <c r="I179" s="103"/>
      <c r="J179" s="4"/>
      <c r="K179" s="4"/>
      <c r="AM179" s="103"/>
      <c r="AN179" s="104"/>
      <c r="AO179" s="104"/>
      <c r="AS179" s="103"/>
      <c r="AT179" s="103"/>
      <c r="AU179" s="103"/>
      <c r="AY179" s="103"/>
      <c r="AZ179" s="103"/>
      <c r="BA179" s="104"/>
      <c r="BB179" s="103"/>
      <c r="BC179" s="103"/>
      <c r="BD179" s="103"/>
      <c r="BE179" s="103"/>
      <c r="BF179" s="103"/>
      <c r="BG179" s="103"/>
      <c r="BH179" s="103"/>
      <c r="BI179" s="103"/>
      <c r="BJ179" s="103"/>
      <c r="BK179" s="103"/>
      <c r="BL179" s="103"/>
      <c r="BM179" s="103"/>
      <c r="BN179" s="103"/>
      <c r="BO179" s="103"/>
      <c r="BP179" s="103"/>
      <c r="BQ179" s="103"/>
      <c r="BR179" s="103"/>
      <c r="BS179" s="103"/>
      <c r="BT179" s="103"/>
      <c r="BU179" s="103"/>
      <c r="BV179" s="103"/>
      <c r="BW179" s="103"/>
      <c r="BX179" s="103"/>
      <c r="BY179" s="103"/>
      <c r="BZ179" s="103"/>
      <c r="CA179" s="103"/>
      <c r="CB179" s="103"/>
      <c r="CC179" s="103"/>
      <c r="CD179" s="103"/>
      <c r="CE179" s="103"/>
      <c r="CF179" s="103"/>
      <c r="CG179" s="103"/>
      <c r="CH179" s="104"/>
    </row>
    <row r="180" spans="1:86">
      <c r="A180" s="105"/>
      <c r="B180" s="106"/>
      <c r="C180" s="106" t="s">
        <v>14</v>
      </c>
      <c r="D180" s="122"/>
      <c r="E180" s="103">
        <f>COUNT(AP180:AQ180)</f>
        <v>1</v>
      </c>
      <c r="F180" s="103">
        <f>SUM(AP180:AQ180)</f>
        <v>201</v>
      </c>
      <c r="G180" s="114">
        <f>AVERAGE(AP180:AQ180)</f>
        <v>201</v>
      </c>
      <c r="H180" s="103">
        <f>MAX(AP180:AQ180)</f>
        <v>201</v>
      </c>
      <c r="I180" s="103">
        <f>MIN(AP180:AQ180)</f>
        <v>201</v>
      </c>
      <c r="J180" s="4">
        <f>D180-G180</f>
        <v>-201</v>
      </c>
      <c r="K180" s="4" t="e">
        <f>STDEV(AP180:AQ180)</f>
        <v>#DIV/0!</v>
      </c>
      <c r="AM180" s="105"/>
      <c r="AN180" s="106"/>
      <c r="AO180" s="106" t="s">
        <v>14</v>
      </c>
      <c r="AQ180" s="122">
        <v>201</v>
      </c>
      <c r="AR180" s="122">
        <v>61</v>
      </c>
      <c r="AS180" s="105"/>
      <c r="AT180" s="105">
        <v>323</v>
      </c>
      <c r="AU180" s="105">
        <v>339</v>
      </c>
      <c r="AY180" s="105"/>
      <c r="AZ180" s="105">
        <v>165</v>
      </c>
      <c r="BA180" s="104"/>
      <c r="BB180" s="105">
        <v>171</v>
      </c>
      <c r="BC180" s="105"/>
      <c r="BD180" s="105"/>
      <c r="BE180" s="105"/>
      <c r="BF180" s="105"/>
      <c r="BG180" s="105"/>
      <c r="BH180" s="105"/>
      <c r="BI180" s="105">
        <v>287</v>
      </c>
      <c r="BJ180" s="105"/>
      <c r="BK180" s="105"/>
      <c r="BL180" s="105"/>
      <c r="BM180" s="105">
        <v>55</v>
      </c>
      <c r="BN180" s="105"/>
      <c r="BO180" s="105">
        <v>322</v>
      </c>
      <c r="BP180" s="105"/>
      <c r="BQ180" s="105"/>
      <c r="BR180" s="105">
        <v>28</v>
      </c>
      <c r="BS180" s="105"/>
      <c r="BT180" s="105"/>
      <c r="BU180" s="105">
        <v>257</v>
      </c>
      <c r="BV180" s="105"/>
      <c r="BW180" s="105"/>
      <c r="BX180" s="105"/>
      <c r="BY180" s="105"/>
      <c r="BZ180" s="105"/>
      <c r="CA180" s="105"/>
      <c r="CB180" s="105"/>
      <c r="CC180" s="105">
        <v>81</v>
      </c>
      <c r="CD180" s="105"/>
      <c r="CE180" s="105"/>
      <c r="CF180" s="105"/>
      <c r="CG180" s="105"/>
      <c r="CH180" s="143"/>
    </row>
    <row r="181" spans="1:86">
      <c r="A181" s="103"/>
      <c r="B181" s="107"/>
      <c r="C181" s="107" t="s">
        <v>15</v>
      </c>
      <c r="D181" s="122"/>
      <c r="E181" s="103">
        <f>COUNT(AP181:AQ181)</f>
        <v>1</v>
      </c>
      <c r="F181" s="103">
        <f>SUM(AP181:AQ181)</f>
        <v>1</v>
      </c>
      <c r="G181" s="114">
        <f>AVERAGE(AP181:AQ181)</f>
        <v>1</v>
      </c>
      <c r="H181" s="103">
        <f>MAX(AP181:AQ181)</f>
        <v>1</v>
      </c>
      <c r="I181" s="103">
        <f>MIN(AP181:AQ181)</f>
        <v>1</v>
      </c>
      <c r="J181" s="4">
        <f>D181-G181</f>
        <v>-1</v>
      </c>
      <c r="K181" s="4" t="e">
        <f>STDEV(AP181:AQ181)</f>
        <v>#DIV/0!</v>
      </c>
      <c r="AM181" s="103"/>
      <c r="AN181" s="107"/>
      <c r="AO181" s="107" t="s">
        <v>15</v>
      </c>
      <c r="AQ181" s="122">
        <v>1</v>
      </c>
      <c r="AR181" s="122">
        <v>0.6</v>
      </c>
      <c r="AS181" s="103"/>
      <c r="AT181" s="103">
        <v>0.5</v>
      </c>
      <c r="AU181" s="103">
        <v>1</v>
      </c>
      <c r="AY181" s="103"/>
      <c r="AZ181" s="103">
        <v>0.9</v>
      </c>
      <c r="BA181" s="104"/>
      <c r="BB181" s="103">
        <v>1.22</v>
      </c>
      <c r="BC181" s="103"/>
      <c r="BD181" s="103"/>
      <c r="BE181" s="103"/>
      <c r="BF181" s="103"/>
      <c r="BG181" s="103"/>
      <c r="BH181" s="103"/>
      <c r="BI181" s="103">
        <v>0.68</v>
      </c>
      <c r="BJ181" s="103"/>
      <c r="BK181" s="103"/>
      <c r="BL181" s="103"/>
      <c r="BM181" s="103">
        <v>2.2999999999999998</v>
      </c>
      <c r="BN181" s="103"/>
      <c r="BO181" s="103">
        <v>1.7</v>
      </c>
      <c r="BP181" s="103"/>
      <c r="BQ181" s="103"/>
      <c r="BR181" s="103">
        <v>1.1000000000000001</v>
      </c>
      <c r="BS181" s="103"/>
      <c r="BT181" s="103"/>
      <c r="BU181" s="103">
        <v>0.7</v>
      </c>
      <c r="BV181" s="103"/>
      <c r="BW181" s="103"/>
      <c r="BX181" s="103"/>
      <c r="BY181" s="103"/>
      <c r="BZ181" s="103"/>
      <c r="CA181" s="103"/>
      <c r="CB181" s="103"/>
      <c r="CC181" s="103">
        <v>0.4</v>
      </c>
      <c r="CD181" s="103"/>
      <c r="CE181" s="103"/>
      <c r="CF181" s="103"/>
      <c r="CG181" s="103"/>
      <c r="CH181" s="128"/>
    </row>
    <row r="182" spans="1:86" s="113" customFormat="1">
      <c r="A182" s="111" t="s">
        <v>0</v>
      </c>
      <c r="B182" s="110" t="s">
        <v>1</v>
      </c>
      <c r="C182" s="110" t="s">
        <v>2</v>
      </c>
      <c r="E182" s="110" t="s">
        <v>3</v>
      </c>
      <c r="F182" s="110" t="s">
        <v>78</v>
      </c>
      <c r="G182" s="112" t="s">
        <v>4</v>
      </c>
      <c r="H182" s="110" t="s">
        <v>5</v>
      </c>
      <c r="I182" s="110" t="s">
        <v>6</v>
      </c>
      <c r="J182" s="120" t="s">
        <v>7</v>
      </c>
      <c r="K182" s="120" t="s">
        <v>8</v>
      </c>
      <c r="AM182" s="110" t="s">
        <v>10</v>
      </c>
      <c r="AN182" s="110" t="s">
        <v>11</v>
      </c>
      <c r="AO182" s="110" t="s">
        <v>12</v>
      </c>
      <c r="AQ182" s="113">
        <v>2006</v>
      </c>
      <c r="AR182" s="113">
        <v>2005</v>
      </c>
      <c r="AS182" s="110"/>
      <c r="AT182" s="110"/>
      <c r="AU182" s="110"/>
      <c r="AY182" s="110"/>
      <c r="AZ182" s="110"/>
      <c r="BA182" s="110">
        <v>1996</v>
      </c>
      <c r="BB182" s="110"/>
      <c r="BC182" s="110"/>
      <c r="BD182" s="110"/>
      <c r="BE182" s="110"/>
      <c r="BF182" s="110">
        <v>1991</v>
      </c>
      <c r="BG182" s="110">
        <v>1990</v>
      </c>
      <c r="BH182" s="110">
        <v>1990</v>
      </c>
      <c r="BI182" s="110">
        <v>1990</v>
      </c>
      <c r="BJ182" s="110">
        <v>1989</v>
      </c>
      <c r="BK182" s="110">
        <v>1988</v>
      </c>
      <c r="BL182" s="110">
        <v>1988</v>
      </c>
      <c r="BM182" s="110">
        <v>1988</v>
      </c>
      <c r="BN182" s="110">
        <v>1987</v>
      </c>
      <c r="BO182" s="110">
        <v>1987</v>
      </c>
      <c r="BP182" s="110">
        <v>1987</v>
      </c>
      <c r="BQ182" s="110">
        <v>1986</v>
      </c>
      <c r="BR182" s="110">
        <v>1986</v>
      </c>
      <c r="BS182" s="110">
        <v>1986</v>
      </c>
      <c r="BT182" s="110">
        <v>1985</v>
      </c>
      <c r="BU182" s="110">
        <v>1985</v>
      </c>
      <c r="BV182" s="110">
        <v>1985</v>
      </c>
      <c r="BW182" s="110">
        <v>1984</v>
      </c>
      <c r="BX182" s="110">
        <v>1984</v>
      </c>
      <c r="BY182" s="110">
        <v>1984</v>
      </c>
      <c r="BZ182" s="110">
        <v>1983</v>
      </c>
      <c r="CA182" s="110">
        <v>1983</v>
      </c>
      <c r="CB182" s="110">
        <v>1983</v>
      </c>
      <c r="CC182" s="110">
        <v>1983</v>
      </c>
      <c r="CD182" s="110">
        <v>1982</v>
      </c>
      <c r="CE182" s="110">
        <v>1981</v>
      </c>
      <c r="CF182" s="110">
        <v>1981</v>
      </c>
      <c r="CG182" s="110">
        <v>1981</v>
      </c>
      <c r="CH182" s="110">
        <v>1980</v>
      </c>
    </row>
    <row r="183" spans="1:86">
      <c r="A183" s="104">
        <v>10</v>
      </c>
      <c r="B183" s="107">
        <v>46</v>
      </c>
      <c r="C183" s="107" t="s">
        <v>13</v>
      </c>
      <c r="E183" s="103">
        <f t="shared" ref="E183:E196" si="120">COUNT(AS183:CH183)</f>
        <v>7</v>
      </c>
      <c r="F183" s="103">
        <f t="shared" ref="F183:F196" si="121">SUM(AS183:CH183)</f>
        <v>115</v>
      </c>
      <c r="G183" s="114">
        <f t="shared" ref="G183:G196" si="122">AVERAGE(AS183:CH183)</f>
        <v>16.428571428571427</v>
      </c>
      <c r="H183" s="103">
        <f t="shared" ref="H183:H196" si="123">MAX(AS183:CH183)</f>
        <v>26</v>
      </c>
      <c r="I183" s="103">
        <f t="shared" ref="I183:I196" si="124">MIN(AS183:CH183)</f>
        <v>6</v>
      </c>
      <c r="J183" s="4">
        <f t="shared" ref="J183:J190" si="125">D183-G183</f>
        <v>-16.428571428571427</v>
      </c>
      <c r="K183" s="4">
        <f t="shared" ref="K183:K196" si="126">STDEV(AS183:CH183)</f>
        <v>7.8921298953903625</v>
      </c>
      <c r="AM183" s="104">
        <v>10</v>
      </c>
      <c r="AN183" s="107">
        <v>46</v>
      </c>
      <c r="AO183" s="107" t="s">
        <v>13</v>
      </c>
      <c r="AQ183">
        <v>11</v>
      </c>
      <c r="AR183">
        <v>5</v>
      </c>
      <c r="AS183" s="104"/>
      <c r="AT183" s="104"/>
      <c r="AU183" s="104"/>
      <c r="AY183" s="104"/>
      <c r="AZ183" s="104"/>
      <c r="BA183" s="104">
        <v>17</v>
      </c>
      <c r="BB183" s="104"/>
      <c r="BC183" s="104"/>
      <c r="BD183" s="104"/>
      <c r="BE183" s="104"/>
      <c r="BF183" s="104"/>
      <c r="BG183" s="104"/>
      <c r="BH183" s="104"/>
      <c r="BI183" s="104"/>
      <c r="BJ183" s="104"/>
      <c r="BK183" s="104"/>
      <c r="BL183" s="104">
        <v>21</v>
      </c>
      <c r="BM183" s="104"/>
      <c r="BN183" s="104"/>
      <c r="BO183" s="104"/>
      <c r="BP183" s="104">
        <v>7</v>
      </c>
      <c r="BQ183" s="104"/>
      <c r="BR183" s="104"/>
      <c r="BS183" s="104">
        <v>14</v>
      </c>
      <c r="BT183" s="104"/>
      <c r="BU183" s="104"/>
      <c r="BV183" s="104">
        <v>24</v>
      </c>
      <c r="BW183" s="104"/>
      <c r="BX183" s="104"/>
      <c r="BY183" s="104">
        <v>26</v>
      </c>
      <c r="BZ183" s="104"/>
      <c r="CA183" s="104"/>
      <c r="CB183" s="104"/>
      <c r="CC183" s="104"/>
      <c r="CD183" s="104"/>
      <c r="CE183" s="104"/>
      <c r="CF183" s="104">
        <v>6</v>
      </c>
      <c r="CG183" s="104"/>
      <c r="CH183" s="128"/>
    </row>
    <row r="184" spans="1:86">
      <c r="A184" s="103"/>
      <c r="B184" s="107"/>
      <c r="C184" s="106">
        <v>0</v>
      </c>
      <c r="E184" s="103">
        <f t="shared" si="120"/>
        <v>7</v>
      </c>
      <c r="F184" s="103">
        <f t="shared" si="121"/>
        <v>169.96</v>
      </c>
      <c r="G184" s="114">
        <f t="shared" si="122"/>
        <v>24.28</v>
      </c>
      <c r="H184" s="103">
        <f t="shared" si="123"/>
        <v>25.76</v>
      </c>
      <c r="I184" s="103">
        <f t="shared" si="124"/>
        <v>21.5</v>
      </c>
      <c r="J184" s="4">
        <f t="shared" si="125"/>
        <v>-24.28</v>
      </c>
      <c r="K184" s="4">
        <f t="shared" si="126"/>
        <v>1.4769788985177366</v>
      </c>
      <c r="AM184" s="103"/>
      <c r="AN184" s="107"/>
      <c r="AO184" s="106">
        <v>0</v>
      </c>
      <c r="AQ184">
        <v>24.9</v>
      </c>
      <c r="AR184">
        <v>26.6</v>
      </c>
      <c r="AS184" s="105"/>
      <c r="AT184" s="105"/>
      <c r="AU184" s="105"/>
      <c r="AY184" s="105"/>
      <c r="AZ184" s="105"/>
      <c r="BA184" s="104">
        <v>25.76</v>
      </c>
      <c r="BB184" s="105"/>
      <c r="BC184" s="105"/>
      <c r="BD184" s="105"/>
      <c r="BE184" s="105"/>
      <c r="BF184" s="105"/>
      <c r="BG184" s="105"/>
      <c r="BH184" s="105"/>
      <c r="BI184" s="105"/>
      <c r="BJ184" s="105"/>
      <c r="BK184" s="105"/>
      <c r="BL184" s="105">
        <v>25.3</v>
      </c>
      <c r="BM184" s="105"/>
      <c r="BN184" s="105"/>
      <c r="BO184" s="105"/>
      <c r="BP184" s="105">
        <v>24.7</v>
      </c>
      <c r="BQ184" s="105"/>
      <c r="BR184" s="105"/>
      <c r="BS184" s="105">
        <v>24.9</v>
      </c>
      <c r="BT184" s="105"/>
      <c r="BU184" s="105"/>
      <c r="BV184" s="105">
        <v>24.7</v>
      </c>
      <c r="BW184" s="105"/>
      <c r="BX184" s="105"/>
      <c r="BY184" s="105">
        <v>21.5</v>
      </c>
      <c r="BZ184" s="105"/>
      <c r="CA184" s="105"/>
      <c r="CB184" s="105"/>
      <c r="CC184" s="105"/>
      <c r="CD184" s="105"/>
      <c r="CE184" s="105"/>
      <c r="CF184" s="105">
        <v>23.1</v>
      </c>
      <c r="CG184" s="105"/>
      <c r="CH184" s="143"/>
    </row>
    <row r="185" spans="1:86">
      <c r="A185" s="103"/>
      <c r="B185" s="107"/>
      <c r="C185" s="107">
        <v>10</v>
      </c>
      <c r="E185" s="103">
        <f t="shared" si="120"/>
        <v>7</v>
      </c>
      <c r="F185" s="103">
        <f t="shared" si="121"/>
        <v>167.84</v>
      </c>
      <c r="G185" s="114">
        <f t="shared" si="122"/>
        <v>23.977142857142859</v>
      </c>
      <c r="H185" s="103">
        <f t="shared" si="123"/>
        <v>25.55</v>
      </c>
      <c r="I185" s="103">
        <f t="shared" si="124"/>
        <v>21.58</v>
      </c>
      <c r="J185" s="4">
        <f t="shared" si="125"/>
        <v>-23.977142857142859</v>
      </c>
      <c r="K185" s="4">
        <f t="shared" si="126"/>
        <v>1.5509106387938059</v>
      </c>
      <c r="AM185" s="103"/>
      <c r="AN185" s="107"/>
      <c r="AO185" s="107">
        <v>10</v>
      </c>
      <c r="AQ185">
        <v>25.02</v>
      </c>
      <c r="AR185">
        <v>26.66</v>
      </c>
      <c r="BA185" s="104">
        <v>25.55</v>
      </c>
      <c r="BL185" s="103">
        <v>24.87</v>
      </c>
      <c r="BP185" s="103">
        <v>24.92</v>
      </c>
      <c r="BS185" s="103">
        <v>24.63</v>
      </c>
      <c r="BV185" s="103">
        <v>24.31</v>
      </c>
      <c r="BY185" s="103">
        <v>21.58</v>
      </c>
      <c r="CF185" s="103">
        <v>21.98</v>
      </c>
      <c r="CH185" s="128"/>
    </row>
    <row r="186" spans="1:86">
      <c r="A186" s="103"/>
      <c r="B186" s="107"/>
      <c r="C186" s="107">
        <v>20</v>
      </c>
      <c r="E186" s="103">
        <f t="shared" si="120"/>
        <v>7</v>
      </c>
      <c r="F186" s="103">
        <f t="shared" si="121"/>
        <v>165.11</v>
      </c>
      <c r="G186" s="114">
        <f t="shared" si="122"/>
        <v>23.587142857142858</v>
      </c>
      <c r="H186" s="103">
        <f t="shared" si="123"/>
        <v>25.55</v>
      </c>
      <c r="I186" s="103">
        <f t="shared" si="124"/>
        <v>20.48</v>
      </c>
      <c r="J186" s="4">
        <f t="shared" si="125"/>
        <v>-23.587142857142858</v>
      </c>
      <c r="K186" s="4">
        <f t="shared" si="126"/>
        <v>2.0775443379601981</v>
      </c>
      <c r="AM186" s="103"/>
      <c r="AN186" s="107"/>
      <c r="AO186" s="107">
        <v>20</v>
      </c>
      <c r="AQ186">
        <v>24.77</v>
      </c>
      <c r="AR186">
        <v>26.53</v>
      </c>
      <c r="BA186" s="104">
        <v>25.55</v>
      </c>
      <c r="BL186" s="103">
        <v>24.75</v>
      </c>
      <c r="BP186" s="103">
        <v>24.92</v>
      </c>
      <c r="BS186" s="103">
        <v>24.47</v>
      </c>
      <c r="BV186" s="103">
        <v>24.2</v>
      </c>
      <c r="BY186" s="103">
        <v>20.48</v>
      </c>
      <c r="CF186" s="103">
        <v>20.74</v>
      </c>
      <c r="CH186" s="128"/>
    </row>
    <row r="187" spans="1:86">
      <c r="A187" s="103"/>
      <c r="B187" s="107"/>
      <c r="C187" s="107">
        <v>30</v>
      </c>
      <c r="E187" s="103">
        <f t="shared" si="120"/>
        <v>7</v>
      </c>
      <c r="F187" s="103">
        <f t="shared" si="121"/>
        <v>162.39999999999998</v>
      </c>
      <c r="G187" s="114">
        <f t="shared" si="122"/>
        <v>23.199999999999996</v>
      </c>
      <c r="H187" s="103">
        <f t="shared" si="123"/>
        <v>25.54</v>
      </c>
      <c r="I187" s="103">
        <f t="shared" si="124"/>
        <v>18.63</v>
      </c>
      <c r="J187" s="4">
        <f t="shared" si="125"/>
        <v>-23.199999999999996</v>
      </c>
      <c r="K187" s="4">
        <f t="shared" si="126"/>
        <v>2.6053150801135048</v>
      </c>
      <c r="AM187" s="103"/>
      <c r="AN187" s="107"/>
      <c r="AO187" s="107">
        <v>30</v>
      </c>
      <c r="AQ187">
        <v>24.51</v>
      </c>
      <c r="AR187">
        <v>26.36</v>
      </c>
      <c r="BA187" s="104">
        <v>25.54</v>
      </c>
      <c r="BL187" s="103">
        <v>24.65</v>
      </c>
      <c r="BP187" s="103">
        <v>24.84</v>
      </c>
      <c r="BS187" s="103">
        <v>24.13</v>
      </c>
      <c r="BV187" s="103">
        <v>24.19</v>
      </c>
      <c r="BY187" s="103">
        <v>18.63</v>
      </c>
      <c r="CF187" s="103">
        <v>20.420000000000002</v>
      </c>
      <c r="CH187" s="128"/>
    </row>
    <row r="188" spans="1:86">
      <c r="A188" s="103"/>
      <c r="B188" s="107"/>
      <c r="C188" s="107">
        <v>50</v>
      </c>
      <c r="E188" s="103">
        <f t="shared" si="120"/>
        <v>7</v>
      </c>
      <c r="F188" s="103">
        <f t="shared" si="121"/>
        <v>157.99</v>
      </c>
      <c r="G188" s="114">
        <f t="shared" si="122"/>
        <v>22.57</v>
      </c>
      <c r="H188" s="103">
        <f t="shared" si="123"/>
        <v>25.43</v>
      </c>
      <c r="I188" s="103">
        <f t="shared" si="124"/>
        <v>17.510000000000002</v>
      </c>
      <c r="J188" s="4">
        <f t="shared" si="125"/>
        <v>-22.57</v>
      </c>
      <c r="K188" s="4">
        <f t="shared" si="126"/>
        <v>2.8307537276610222</v>
      </c>
      <c r="AM188" s="103"/>
      <c r="AN188" s="107"/>
      <c r="AO188" s="107">
        <v>50</v>
      </c>
      <c r="AQ188">
        <v>24.47</v>
      </c>
      <c r="AR188">
        <v>26.17</v>
      </c>
      <c r="BA188" s="104">
        <v>25.43</v>
      </c>
      <c r="BL188" s="103">
        <v>24.2</v>
      </c>
      <c r="BP188" s="103">
        <v>23.15</v>
      </c>
      <c r="BS188" s="103">
        <v>23.75</v>
      </c>
      <c r="BV188" s="103">
        <v>24.12</v>
      </c>
      <c r="BY188" s="103">
        <v>17.510000000000002</v>
      </c>
      <c r="CF188" s="103">
        <v>19.829999999999998</v>
      </c>
      <c r="CH188" s="128"/>
    </row>
    <row r="189" spans="1:86">
      <c r="A189" s="103"/>
      <c r="B189" s="107"/>
      <c r="C189" s="107">
        <v>75</v>
      </c>
      <c r="E189" s="103">
        <f t="shared" si="120"/>
        <v>7</v>
      </c>
      <c r="F189" s="103">
        <f t="shared" si="121"/>
        <v>153.96999999999997</v>
      </c>
      <c r="G189" s="114">
        <f t="shared" si="122"/>
        <v>21.995714285714282</v>
      </c>
      <c r="H189" s="103">
        <f t="shared" si="123"/>
        <v>25.14</v>
      </c>
      <c r="I189" s="103">
        <f t="shared" si="124"/>
        <v>17.36</v>
      </c>
      <c r="J189" s="4">
        <f t="shared" si="125"/>
        <v>-21.995714285714282</v>
      </c>
      <c r="K189" s="4">
        <f t="shared" si="126"/>
        <v>2.9706613020384536</v>
      </c>
      <c r="AM189" s="103"/>
      <c r="AN189" s="107"/>
      <c r="AO189" s="107">
        <v>75</v>
      </c>
      <c r="AQ189">
        <v>23.99</v>
      </c>
      <c r="AR189">
        <v>23.16</v>
      </c>
      <c r="BA189" s="104">
        <v>25.14</v>
      </c>
      <c r="BL189" s="103">
        <v>23.58</v>
      </c>
      <c r="BP189" s="103">
        <v>21.44</v>
      </c>
      <c r="BS189" s="103">
        <v>23.69</v>
      </c>
      <c r="BV189" s="103">
        <v>24.13</v>
      </c>
      <c r="BY189" s="103">
        <v>17.36</v>
      </c>
      <c r="CF189" s="103">
        <v>18.63</v>
      </c>
      <c r="CH189" s="128"/>
    </row>
    <row r="190" spans="1:86">
      <c r="A190" s="103"/>
      <c r="B190" s="107"/>
      <c r="C190" s="107">
        <v>100</v>
      </c>
      <c r="E190" s="103">
        <f t="shared" si="120"/>
        <v>7</v>
      </c>
      <c r="F190" s="103">
        <f t="shared" si="121"/>
        <v>144.1</v>
      </c>
      <c r="G190" s="114">
        <f t="shared" si="122"/>
        <v>20.585714285714285</v>
      </c>
      <c r="H190" s="103">
        <f t="shared" si="123"/>
        <v>24.66</v>
      </c>
      <c r="I190" s="103">
        <f t="shared" si="124"/>
        <v>14.74</v>
      </c>
      <c r="J190" s="4">
        <f t="shared" si="125"/>
        <v>-20.585714285714285</v>
      </c>
      <c r="K190" s="4">
        <f t="shared" si="126"/>
        <v>3.7019222805764853</v>
      </c>
      <c r="AM190" s="103"/>
      <c r="AN190" s="107"/>
      <c r="AO190" s="107">
        <v>100</v>
      </c>
      <c r="AQ190">
        <v>23.18</v>
      </c>
      <c r="AR190">
        <v>20.16</v>
      </c>
      <c r="BA190" s="104">
        <v>24.66</v>
      </c>
      <c r="BL190" s="103">
        <v>23.07</v>
      </c>
      <c r="BP190" s="103">
        <v>19.87</v>
      </c>
      <c r="BS190" s="103">
        <v>20.88</v>
      </c>
      <c r="BV190" s="103">
        <v>23.95</v>
      </c>
      <c r="BY190" s="103">
        <v>14.74</v>
      </c>
      <c r="CF190" s="103">
        <v>16.93</v>
      </c>
      <c r="CH190" s="128"/>
    </row>
    <row r="191" spans="1:86">
      <c r="A191" s="103"/>
      <c r="B191" s="107"/>
      <c r="C191" s="107">
        <v>150</v>
      </c>
      <c r="E191" s="103">
        <f t="shared" si="120"/>
        <v>7</v>
      </c>
      <c r="F191" s="103">
        <f t="shared" si="121"/>
        <v>128.55000000000001</v>
      </c>
      <c r="G191" s="114">
        <f t="shared" si="122"/>
        <v>18.364285714285717</v>
      </c>
      <c r="H191" s="103">
        <f t="shared" si="123"/>
        <v>23.59</v>
      </c>
      <c r="I191" s="103">
        <f t="shared" si="124"/>
        <v>12.98</v>
      </c>
      <c r="J191" s="4">
        <f t="shared" ref="J191:J207" si="127">D191-G191</f>
        <v>-18.364285714285717</v>
      </c>
      <c r="K191" s="4">
        <f t="shared" si="126"/>
        <v>3.968685160700185</v>
      </c>
      <c r="AM191" s="103"/>
      <c r="AN191" s="107"/>
      <c r="AO191" s="107">
        <v>150</v>
      </c>
      <c r="AQ191">
        <v>21.16</v>
      </c>
      <c r="AR191">
        <v>18.440000000000001</v>
      </c>
      <c r="BA191" s="104">
        <v>23.59</v>
      </c>
      <c r="BL191" s="103">
        <v>19.03</v>
      </c>
      <c r="BP191" s="103">
        <v>18.43</v>
      </c>
      <c r="BS191" s="103">
        <v>18.57</v>
      </c>
      <c r="BV191" s="103">
        <v>22.3</v>
      </c>
      <c r="BY191" s="103">
        <v>12.98</v>
      </c>
      <c r="CF191" s="103">
        <v>13.65</v>
      </c>
      <c r="CH191" s="128"/>
    </row>
    <row r="192" spans="1:86">
      <c r="A192" s="103"/>
      <c r="B192" s="107"/>
      <c r="C192" s="107">
        <v>200</v>
      </c>
      <c r="E192" s="103">
        <f t="shared" si="120"/>
        <v>7</v>
      </c>
      <c r="F192" s="103">
        <f t="shared" si="121"/>
        <v>106.63000000000001</v>
      </c>
      <c r="G192" s="114">
        <f t="shared" si="122"/>
        <v>15.232857142857144</v>
      </c>
      <c r="H192" s="103">
        <f t="shared" si="123"/>
        <v>21.09</v>
      </c>
      <c r="I192" s="103">
        <f t="shared" si="124"/>
        <v>10.82</v>
      </c>
      <c r="J192" s="4">
        <f t="shared" si="127"/>
        <v>-15.232857142857144</v>
      </c>
      <c r="K192" s="4">
        <f t="shared" si="126"/>
        <v>4.2177628915722236</v>
      </c>
      <c r="AM192" s="103"/>
      <c r="AN192" s="107"/>
      <c r="AO192" s="107">
        <v>200</v>
      </c>
      <c r="AQ192">
        <v>13.65</v>
      </c>
      <c r="AR192">
        <v>17.71</v>
      </c>
      <c r="BA192" s="104">
        <v>21.09</v>
      </c>
      <c r="BL192" s="103">
        <v>15.42</v>
      </c>
      <c r="BP192" s="103">
        <v>13.14</v>
      </c>
      <c r="BS192" s="103">
        <v>13.52</v>
      </c>
      <c r="BV192" s="103">
        <v>20.97</v>
      </c>
      <c r="BY192" s="103">
        <v>10.82</v>
      </c>
      <c r="CF192" s="103">
        <v>11.67</v>
      </c>
      <c r="CH192" s="128"/>
    </row>
    <row r="193" spans="1:86">
      <c r="A193" s="103"/>
      <c r="B193" s="107"/>
      <c r="C193" s="107">
        <v>300</v>
      </c>
      <c r="E193" s="103">
        <f t="shared" si="120"/>
        <v>1</v>
      </c>
      <c r="F193" s="103">
        <f t="shared" si="121"/>
        <v>17.079999999999998</v>
      </c>
      <c r="G193" s="114">
        <f t="shared" si="122"/>
        <v>17.079999999999998</v>
      </c>
      <c r="H193" s="103">
        <f t="shared" si="123"/>
        <v>17.079999999999998</v>
      </c>
      <c r="I193" s="103">
        <f t="shared" si="124"/>
        <v>17.079999999999998</v>
      </c>
      <c r="J193" s="4">
        <f t="shared" si="127"/>
        <v>-17.079999999999998</v>
      </c>
      <c r="K193" s="4" t="e">
        <f t="shared" si="126"/>
        <v>#DIV/0!</v>
      </c>
      <c r="AM193" s="103"/>
      <c r="AN193" s="107"/>
      <c r="AO193" s="107">
        <v>300</v>
      </c>
      <c r="BA193" s="104">
        <v>17.079999999999998</v>
      </c>
      <c r="CH193" s="128"/>
    </row>
    <row r="194" spans="1:86">
      <c r="A194" s="103"/>
      <c r="B194" s="107"/>
      <c r="C194" s="107">
        <v>400</v>
      </c>
      <c r="E194" s="103">
        <f t="shared" si="120"/>
        <v>0</v>
      </c>
      <c r="F194" s="103">
        <f t="shared" si="121"/>
        <v>0</v>
      </c>
      <c r="G194" s="114" t="e">
        <f t="shared" si="122"/>
        <v>#DIV/0!</v>
      </c>
      <c r="H194" s="103">
        <f t="shared" si="123"/>
        <v>0</v>
      </c>
      <c r="I194" s="103">
        <f t="shared" si="124"/>
        <v>0</v>
      </c>
      <c r="J194" s="4" t="e">
        <f t="shared" si="127"/>
        <v>#DIV/0!</v>
      </c>
      <c r="K194" s="4" t="e">
        <f t="shared" si="126"/>
        <v>#DIV/0!</v>
      </c>
      <c r="AM194" s="103"/>
      <c r="AN194" s="107"/>
      <c r="AO194" s="107">
        <v>400</v>
      </c>
      <c r="BA194" s="104"/>
      <c r="CH194" s="128"/>
    </row>
    <row r="195" spans="1:86">
      <c r="A195" s="103"/>
      <c r="B195" s="107"/>
      <c r="C195" s="107">
        <v>500</v>
      </c>
      <c r="E195" s="103">
        <f t="shared" si="120"/>
        <v>0</v>
      </c>
      <c r="F195" s="103">
        <f t="shared" si="121"/>
        <v>0</v>
      </c>
      <c r="G195" s="114" t="e">
        <f t="shared" si="122"/>
        <v>#DIV/0!</v>
      </c>
      <c r="H195" s="103">
        <f t="shared" si="123"/>
        <v>0</v>
      </c>
      <c r="I195" s="103">
        <f t="shared" si="124"/>
        <v>0</v>
      </c>
      <c r="J195" s="4" t="e">
        <f t="shared" si="127"/>
        <v>#DIV/0!</v>
      </c>
      <c r="K195" s="4" t="e">
        <f t="shared" si="126"/>
        <v>#DIV/0!</v>
      </c>
      <c r="AM195" s="103"/>
      <c r="AN195" s="107"/>
      <c r="AO195" s="107">
        <v>500</v>
      </c>
      <c r="BA195" s="104"/>
      <c r="CH195" s="128"/>
    </row>
    <row r="196" spans="1:86">
      <c r="A196" s="103"/>
      <c r="B196" s="107"/>
      <c r="C196" s="107">
        <v>600</v>
      </c>
      <c r="E196" s="103">
        <f t="shared" si="120"/>
        <v>0</v>
      </c>
      <c r="F196" s="103">
        <f t="shared" si="121"/>
        <v>0</v>
      </c>
      <c r="G196" s="114" t="e">
        <f t="shared" si="122"/>
        <v>#DIV/0!</v>
      </c>
      <c r="H196" s="103">
        <f t="shared" si="123"/>
        <v>0</v>
      </c>
      <c r="I196" s="103">
        <f t="shared" si="124"/>
        <v>0</v>
      </c>
      <c r="J196" s="4" t="e">
        <f t="shared" si="127"/>
        <v>#DIV/0!</v>
      </c>
      <c r="K196" s="4" t="e">
        <f t="shared" si="126"/>
        <v>#DIV/0!</v>
      </c>
      <c r="AM196" s="103"/>
      <c r="AN196" s="107"/>
      <c r="AO196" s="107">
        <v>600</v>
      </c>
      <c r="AS196" s="103"/>
      <c r="AT196" s="103"/>
      <c r="AU196" s="103"/>
      <c r="AY196" s="103"/>
      <c r="AZ196" s="103"/>
      <c r="BA196" s="104"/>
      <c r="BB196" s="103"/>
      <c r="BC196" s="103"/>
      <c r="BD196" s="103"/>
      <c r="BE196" s="103"/>
      <c r="BF196" s="103"/>
      <c r="BG196" s="103"/>
      <c r="BH196" s="103"/>
      <c r="BI196" s="103"/>
      <c r="BJ196" s="103"/>
      <c r="BK196" s="103"/>
      <c r="BL196" s="103"/>
      <c r="BM196" s="103"/>
      <c r="BN196" s="103"/>
      <c r="BO196" s="103"/>
      <c r="BP196" s="103"/>
      <c r="BQ196" s="103"/>
      <c r="BR196" s="103"/>
      <c r="BS196" s="103"/>
      <c r="BT196" s="103"/>
      <c r="BU196" s="103"/>
      <c r="BV196" s="103"/>
      <c r="BW196" s="103"/>
      <c r="BX196" s="103"/>
      <c r="BY196" s="103"/>
      <c r="BZ196" s="103"/>
      <c r="CA196" s="103"/>
      <c r="CB196" s="103"/>
      <c r="CC196" s="103"/>
      <c r="CD196" s="103"/>
      <c r="CE196" s="103"/>
      <c r="CF196" s="103"/>
      <c r="CG196" s="103"/>
      <c r="CH196" s="128"/>
    </row>
    <row r="197" spans="1:86">
      <c r="A197" s="103"/>
      <c r="B197" s="104"/>
      <c r="C197" s="104"/>
      <c r="E197" s="103"/>
      <c r="F197" s="103"/>
      <c r="G197" s="114"/>
      <c r="H197" s="103"/>
      <c r="I197" s="103"/>
      <c r="J197" s="4"/>
      <c r="K197" s="4"/>
      <c r="AM197" s="103"/>
      <c r="AN197" s="104"/>
      <c r="AO197" s="104"/>
      <c r="AS197" s="103"/>
      <c r="AT197" s="103"/>
      <c r="AU197" s="103"/>
      <c r="AY197" s="103"/>
      <c r="AZ197" s="103"/>
      <c r="BA197" s="104"/>
      <c r="BB197" s="103"/>
      <c r="BC197" s="103"/>
      <c r="BD197" s="103"/>
      <c r="BE197" s="103"/>
      <c r="BF197" s="103"/>
      <c r="BG197" s="103"/>
      <c r="BH197" s="103"/>
      <c r="BI197" s="103"/>
      <c r="BJ197" s="103"/>
      <c r="BK197" s="103"/>
      <c r="BL197" s="103"/>
      <c r="BM197" s="103"/>
      <c r="BN197" s="103"/>
      <c r="BO197" s="103"/>
      <c r="BP197" s="103"/>
      <c r="BQ197" s="103"/>
      <c r="BR197" s="103"/>
      <c r="BS197" s="103"/>
      <c r="BT197" s="103"/>
      <c r="BU197" s="103"/>
      <c r="BV197" s="103"/>
      <c r="BW197" s="103"/>
      <c r="BX197" s="103"/>
      <c r="BY197" s="103"/>
      <c r="BZ197" s="103"/>
      <c r="CA197" s="103"/>
      <c r="CB197" s="103"/>
      <c r="CC197" s="103"/>
      <c r="CD197" s="103"/>
      <c r="CE197" s="103"/>
      <c r="CF197" s="103"/>
      <c r="CG197" s="103"/>
      <c r="CH197" s="104"/>
    </row>
    <row r="198" spans="1:86">
      <c r="A198" s="105"/>
      <c r="B198" s="106"/>
      <c r="C198" s="106" t="s">
        <v>14</v>
      </c>
      <c r="E198" s="103">
        <f>COUNT(AS198:CH198)</f>
        <v>6</v>
      </c>
      <c r="F198" s="103">
        <f>SUM(AS198:CH198)</f>
        <v>1100</v>
      </c>
      <c r="G198" s="114">
        <f>AVERAGE(AS198:CH198)</f>
        <v>183.33333333333334</v>
      </c>
      <c r="H198" s="103">
        <f>MAX(AS198:CH198)</f>
        <v>307</v>
      </c>
      <c r="I198" s="103">
        <f>MIN(AS198:CH198)</f>
        <v>90</v>
      </c>
      <c r="J198" s="4">
        <f>D198-G198</f>
        <v>-183.33333333333334</v>
      </c>
      <c r="K198" s="4">
        <f>STDEV(AS198:CH198)</f>
        <v>79.406968627864572</v>
      </c>
      <c r="AM198" s="105"/>
      <c r="AN198" s="106"/>
      <c r="AO198" s="106" t="s">
        <v>14</v>
      </c>
      <c r="AQ198">
        <v>243</v>
      </c>
      <c r="AR198">
        <v>145</v>
      </c>
      <c r="AS198" s="105"/>
      <c r="AT198" s="105"/>
      <c r="AU198" s="105"/>
      <c r="AY198" s="105"/>
      <c r="AZ198" s="105"/>
      <c r="BA198" s="104">
        <v>90</v>
      </c>
      <c r="BB198" s="105"/>
      <c r="BC198" s="105"/>
      <c r="BD198" s="105"/>
      <c r="BE198" s="105"/>
      <c r="BF198" s="105"/>
      <c r="BG198" s="105"/>
      <c r="BH198" s="105"/>
      <c r="BI198" s="105"/>
      <c r="BJ198" s="105"/>
      <c r="BK198" s="105"/>
      <c r="BL198" s="105">
        <v>112</v>
      </c>
      <c r="BM198" s="105"/>
      <c r="BN198" s="105"/>
      <c r="BO198" s="105"/>
      <c r="BP198" s="105">
        <v>165</v>
      </c>
      <c r="BQ198" s="105"/>
      <c r="BR198" s="105"/>
      <c r="BS198" s="105">
        <v>226</v>
      </c>
      <c r="BT198" s="105"/>
      <c r="BU198" s="105"/>
      <c r="BV198" s="105">
        <v>200</v>
      </c>
      <c r="BW198" s="105"/>
      <c r="BX198" s="105"/>
      <c r="BY198" s="105">
        <v>307</v>
      </c>
      <c r="BZ198" s="105"/>
      <c r="CA198" s="105"/>
      <c r="CB198" s="105"/>
      <c r="CC198" s="105"/>
      <c r="CD198" s="105"/>
      <c r="CE198" s="105"/>
      <c r="CF198" s="105"/>
      <c r="CG198" s="105"/>
      <c r="CH198" s="143"/>
    </row>
    <row r="199" spans="1:86">
      <c r="A199" s="103"/>
      <c r="B199" s="107"/>
      <c r="C199" s="107" t="s">
        <v>15</v>
      </c>
      <c r="E199" s="103">
        <f>COUNT(AS199:CH199)</f>
        <v>6</v>
      </c>
      <c r="F199" s="103">
        <f>SUM(AS199:CH199)</f>
        <v>10.6</v>
      </c>
      <c r="G199" s="114">
        <f>AVERAGE(AS199:CH199)</f>
        <v>1.7666666666666666</v>
      </c>
      <c r="H199" s="103">
        <f>MAX(AS199:CH199)</f>
        <v>3.3</v>
      </c>
      <c r="I199" s="103">
        <f>MIN(AS199:CH199)</f>
        <v>0.6</v>
      </c>
      <c r="J199" s="4">
        <f>D199-G199</f>
        <v>-1.7666666666666666</v>
      </c>
      <c r="K199" s="4">
        <f>STDEV(AS199:CH199)</f>
        <v>0.91360093403338116</v>
      </c>
      <c r="AM199" s="103"/>
      <c r="AN199" s="107"/>
      <c r="AO199" s="107" t="s">
        <v>15</v>
      </c>
      <c r="AQ199">
        <v>0.3</v>
      </c>
      <c r="AR199">
        <v>0.6</v>
      </c>
      <c r="AS199" s="103"/>
      <c r="AT199" s="103"/>
      <c r="AU199" s="103"/>
      <c r="AY199" s="103"/>
      <c r="AZ199" s="103"/>
      <c r="BA199" s="104">
        <v>0.6</v>
      </c>
      <c r="BB199" s="103"/>
      <c r="BC199" s="103"/>
      <c r="BD199" s="103"/>
      <c r="BE199" s="103"/>
      <c r="BF199" s="103"/>
      <c r="BG199" s="103"/>
      <c r="BH199" s="103"/>
      <c r="BI199" s="103"/>
      <c r="BJ199" s="103"/>
      <c r="BK199" s="103"/>
      <c r="BL199" s="103">
        <v>1.7</v>
      </c>
      <c r="BM199" s="103"/>
      <c r="BN199" s="103"/>
      <c r="BO199" s="103"/>
      <c r="BP199" s="103">
        <v>1.4</v>
      </c>
      <c r="BQ199" s="103"/>
      <c r="BR199" s="103"/>
      <c r="BS199" s="103">
        <v>2.2000000000000002</v>
      </c>
      <c r="BT199" s="103"/>
      <c r="BU199" s="103"/>
      <c r="BV199" s="103">
        <v>3.3</v>
      </c>
      <c r="BW199" s="103"/>
      <c r="BX199" s="103"/>
      <c r="BY199" s="103">
        <v>1.4</v>
      </c>
      <c r="BZ199" s="103"/>
      <c r="CA199" s="103"/>
      <c r="CB199" s="103"/>
      <c r="CC199" s="103"/>
      <c r="CD199" s="103"/>
      <c r="CE199" s="103"/>
      <c r="CF199" s="103"/>
      <c r="CG199" s="103"/>
      <c r="CH199" s="128"/>
    </row>
    <row r="200" spans="1:86" s="113" customFormat="1">
      <c r="A200" s="111" t="s">
        <v>0</v>
      </c>
      <c r="B200" s="110" t="s">
        <v>1</v>
      </c>
      <c r="C200" s="110" t="s">
        <v>2</v>
      </c>
      <c r="E200" s="110" t="s">
        <v>3</v>
      </c>
      <c r="F200" s="110" t="s">
        <v>78</v>
      </c>
      <c r="G200" s="112" t="s">
        <v>4</v>
      </c>
      <c r="H200" s="110" t="s">
        <v>5</v>
      </c>
      <c r="I200" s="110" t="s">
        <v>6</v>
      </c>
      <c r="J200" s="120" t="s">
        <v>7</v>
      </c>
      <c r="K200" s="120" t="s">
        <v>8</v>
      </c>
      <c r="AM200" s="110" t="s">
        <v>10</v>
      </c>
      <c r="AN200" s="110" t="s">
        <v>11</v>
      </c>
      <c r="AO200" s="110" t="s">
        <v>12</v>
      </c>
      <c r="AQ200" s="113">
        <v>2006</v>
      </c>
      <c r="AR200" s="113">
        <v>2005</v>
      </c>
      <c r="AS200" s="110"/>
      <c r="AT200" s="110"/>
      <c r="AU200" s="110"/>
      <c r="AY200" s="110"/>
      <c r="AZ200" s="110"/>
      <c r="BA200" s="110">
        <v>1996</v>
      </c>
      <c r="BB200" s="110"/>
      <c r="BC200" s="110"/>
      <c r="BD200" s="110"/>
      <c r="BE200" s="110"/>
      <c r="BF200" s="110">
        <v>1991</v>
      </c>
      <c r="BG200" s="110">
        <v>1990</v>
      </c>
      <c r="BH200" s="110">
        <v>1990</v>
      </c>
      <c r="BI200" s="110">
        <v>1990</v>
      </c>
      <c r="BJ200" s="110">
        <v>1989</v>
      </c>
      <c r="BK200" s="110">
        <v>1988</v>
      </c>
      <c r="BL200" s="110">
        <v>1988</v>
      </c>
      <c r="BM200" s="110">
        <v>1988</v>
      </c>
      <c r="BN200" s="110">
        <v>1987</v>
      </c>
      <c r="BO200" s="110">
        <v>1987</v>
      </c>
      <c r="BP200" s="110">
        <v>1987</v>
      </c>
      <c r="BQ200" s="110">
        <v>1986</v>
      </c>
      <c r="BR200" s="110">
        <v>1986</v>
      </c>
      <c r="BS200" s="110">
        <v>1986</v>
      </c>
      <c r="BT200" s="110">
        <v>1985</v>
      </c>
      <c r="BU200" s="110">
        <v>1985</v>
      </c>
      <c r="BV200" s="110">
        <v>1985</v>
      </c>
      <c r="BW200" s="110">
        <v>1984</v>
      </c>
      <c r="BX200" s="110">
        <v>1984</v>
      </c>
      <c r="BY200" s="110">
        <v>1984</v>
      </c>
      <c r="BZ200" s="110">
        <v>1983</v>
      </c>
      <c r="CA200" s="110">
        <v>1983</v>
      </c>
      <c r="CB200" s="110">
        <v>1983</v>
      </c>
      <c r="CC200" s="110">
        <v>1983</v>
      </c>
      <c r="CD200" s="110">
        <v>1982</v>
      </c>
      <c r="CE200" s="110">
        <v>1981</v>
      </c>
      <c r="CF200" s="110">
        <v>1981</v>
      </c>
      <c r="CG200" s="110">
        <v>1981</v>
      </c>
      <c r="CH200" s="110">
        <v>1980</v>
      </c>
    </row>
    <row r="201" spans="1:86">
      <c r="A201" s="104">
        <v>10</v>
      </c>
      <c r="B201" s="107">
        <v>56</v>
      </c>
      <c r="C201" s="107" t="s">
        <v>13</v>
      </c>
      <c r="E201" s="103">
        <f t="shared" ref="E201:E214" si="128">COUNT(AS201:CH201)</f>
        <v>6</v>
      </c>
      <c r="F201" s="103">
        <f t="shared" ref="F201:F214" si="129">SUM(AS201:CH201)</f>
        <v>98</v>
      </c>
      <c r="G201" s="114">
        <f t="shared" ref="G201:G214" si="130">AVERAGE(AS201:CH201)</f>
        <v>16.333333333333332</v>
      </c>
      <c r="H201" s="103">
        <f t="shared" ref="H201:H214" si="131">MAX(AS201:CH201)</f>
        <v>26</v>
      </c>
      <c r="I201" s="103">
        <f t="shared" ref="I201:I214" si="132">MIN(AS201:CH201)</f>
        <v>6</v>
      </c>
      <c r="J201" s="4">
        <f t="shared" si="127"/>
        <v>-16.333333333333332</v>
      </c>
      <c r="K201" s="4">
        <f t="shared" ref="K201:K214" si="133">STDEV(AS201:CH201)</f>
        <v>8.640987597877146</v>
      </c>
      <c r="AM201" s="104">
        <v>10</v>
      </c>
      <c r="AN201" s="107">
        <v>56</v>
      </c>
      <c r="AO201" s="107" t="s">
        <v>13</v>
      </c>
      <c r="AQ201">
        <v>11</v>
      </c>
      <c r="AR201">
        <v>5</v>
      </c>
      <c r="AS201" s="104"/>
      <c r="AT201" s="104"/>
      <c r="AU201" s="104"/>
      <c r="AY201" s="104"/>
      <c r="AZ201" s="104"/>
      <c r="BA201" s="104"/>
      <c r="BB201" s="104"/>
      <c r="BC201" s="104"/>
      <c r="BD201" s="104"/>
      <c r="BE201" s="104"/>
      <c r="BF201" s="104"/>
      <c r="BG201" s="104"/>
      <c r="BH201" s="104"/>
      <c r="BI201" s="104"/>
      <c r="BJ201" s="104"/>
      <c r="BK201" s="104"/>
      <c r="BL201" s="104">
        <v>21</v>
      </c>
      <c r="BM201" s="104"/>
      <c r="BN201" s="104"/>
      <c r="BO201" s="104"/>
      <c r="BP201" s="104">
        <v>7</v>
      </c>
      <c r="BQ201" s="104"/>
      <c r="BR201" s="104"/>
      <c r="BS201" s="104">
        <v>14</v>
      </c>
      <c r="BT201" s="104"/>
      <c r="BU201" s="104"/>
      <c r="BV201" s="104">
        <v>24</v>
      </c>
      <c r="BW201" s="104"/>
      <c r="BX201" s="104"/>
      <c r="BY201" s="104">
        <v>26</v>
      </c>
      <c r="BZ201" s="104"/>
      <c r="CA201" s="104"/>
      <c r="CB201" s="104"/>
      <c r="CC201" s="104"/>
      <c r="CD201" s="104"/>
      <c r="CE201" s="104"/>
      <c r="CF201" s="104">
        <v>6</v>
      </c>
      <c r="CG201" s="104"/>
      <c r="CH201" s="128"/>
    </row>
    <row r="202" spans="1:86">
      <c r="A202" s="103"/>
      <c r="B202" s="107"/>
      <c r="C202" s="106">
        <v>0</v>
      </c>
      <c r="E202" s="103">
        <f t="shared" si="128"/>
        <v>6</v>
      </c>
      <c r="F202" s="103">
        <f t="shared" si="129"/>
        <v>145.70000000000002</v>
      </c>
      <c r="G202" s="114">
        <f t="shared" si="130"/>
        <v>24.283333333333335</v>
      </c>
      <c r="H202" s="103">
        <f t="shared" si="131"/>
        <v>25.5</v>
      </c>
      <c r="I202" s="103">
        <f t="shared" si="132"/>
        <v>21.4</v>
      </c>
      <c r="J202" s="4">
        <f t="shared" si="127"/>
        <v>-24.283333333333335</v>
      </c>
      <c r="K202" s="4">
        <f t="shared" si="133"/>
        <v>1.7543279814979489</v>
      </c>
      <c r="AM202" s="103"/>
      <c r="AN202" s="107"/>
      <c r="AO202" s="106">
        <v>0</v>
      </c>
      <c r="AQ202">
        <v>25.6</v>
      </c>
      <c r="AR202">
        <v>26.5</v>
      </c>
      <c r="AS202" s="105"/>
      <c r="AT202" s="105"/>
      <c r="AU202" s="105"/>
      <c r="AY202" s="105"/>
      <c r="AZ202" s="105"/>
      <c r="BA202" s="104"/>
      <c r="BB202" s="105"/>
      <c r="BC202" s="105"/>
      <c r="BD202" s="105"/>
      <c r="BE202" s="105"/>
      <c r="BF202" s="105"/>
      <c r="BG202" s="105"/>
      <c r="BH202" s="105"/>
      <c r="BI202" s="105"/>
      <c r="BJ202" s="105"/>
      <c r="BK202" s="105"/>
      <c r="BL202" s="105">
        <v>25.5</v>
      </c>
      <c r="BM202" s="105"/>
      <c r="BN202" s="105"/>
      <c r="BO202" s="105"/>
      <c r="BP202" s="105">
        <v>25.4</v>
      </c>
      <c r="BQ202" s="105"/>
      <c r="BR202" s="105"/>
      <c r="BS202" s="105">
        <v>25.5</v>
      </c>
      <c r="BT202" s="105"/>
      <c r="BU202" s="105"/>
      <c r="BV202" s="105">
        <v>25.1</v>
      </c>
      <c r="BW202" s="105"/>
      <c r="BX202" s="105"/>
      <c r="BY202" s="105">
        <v>21.4</v>
      </c>
      <c r="BZ202" s="105"/>
      <c r="CA202" s="105"/>
      <c r="CB202" s="105"/>
      <c r="CC202" s="105"/>
      <c r="CD202" s="105"/>
      <c r="CE202" s="105"/>
      <c r="CF202" s="105">
        <v>22.8</v>
      </c>
      <c r="CG202" s="105"/>
      <c r="CH202" s="143"/>
    </row>
    <row r="203" spans="1:86">
      <c r="A203" s="103"/>
      <c r="B203" s="107"/>
      <c r="C203" s="107">
        <v>10</v>
      </c>
      <c r="E203" s="103">
        <f t="shared" si="128"/>
        <v>6</v>
      </c>
      <c r="F203" s="103">
        <f t="shared" si="129"/>
        <v>144.31</v>
      </c>
      <c r="G203" s="114">
        <f t="shared" si="130"/>
        <v>24.051666666666666</v>
      </c>
      <c r="H203" s="103">
        <f t="shared" si="131"/>
        <v>25.61</v>
      </c>
      <c r="I203" s="103">
        <f t="shared" si="132"/>
        <v>21.04</v>
      </c>
      <c r="J203" s="4">
        <f t="shared" si="127"/>
        <v>-24.051666666666666</v>
      </c>
      <c r="K203" s="4">
        <f t="shared" si="133"/>
        <v>1.7598342725003022</v>
      </c>
      <c r="AM203" s="103"/>
      <c r="AN203" s="107"/>
      <c r="AO203" s="107">
        <v>10</v>
      </c>
      <c r="AQ203">
        <v>25.68</v>
      </c>
      <c r="AR203">
        <v>26.59</v>
      </c>
      <c r="BA203" s="104"/>
      <c r="BL203" s="103">
        <v>24.98</v>
      </c>
      <c r="BP203" s="103">
        <v>25.61</v>
      </c>
      <c r="BS203" s="103">
        <v>25.25</v>
      </c>
      <c r="BV203" s="103">
        <v>24.57</v>
      </c>
      <c r="BY203" s="103">
        <v>21.04</v>
      </c>
      <c r="CF203" s="103">
        <v>22.86</v>
      </c>
      <c r="CH203" s="128"/>
    </row>
    <row r="204" spans="1:86">
      <c r="A204" s="103"/>
      <c r="B204" s="107"/>
      <c r="C204" s="107">
        <v>20</v>
      </c>
      <c r="E204" s="103">
        <f t="shared" si="128"/>
        <v>6</v>
      </c>
      <c r="F204" s="103">
        <f t="shared" si="129"/>
        <v>143.84</v>
      </c>
      <c r="G204" s="114">
        <f t="shared" si="130"/>
        <v>23.973333333333333</v>
      </c>
      <c r="H204" s="103">
        <f t="shared" si="131"/>
        <v>25.61</v>
      </c>
      <c r="I204" s="103">
        <f t="shared" si="132"/>
        <v>20.66</v>
      </c>
      <c r="J204" s="4">
        <f t="shared" si="127"/>
        <v>-23.973333333333333</v>
      </c>
      <c r="K204" s="4">
        <f t="shared" si="133"/>
        <v>1.9066689976675726</v>
      </c>
      <c r="AM204" s="103"/>
      <c r="AN204" s="107"/>
      <c r="AO204" s="107">
        <v>20</v>
      </c>
      <c r="AQ204">
        <v>25.68</v>
      </c>
      <c r="AR204">
        <v>26.54</v>
      </c>
      <c r="BA204" s="104"/>
      <c r="BL204" s="103">
        <v>24.98</v>
      </c>
      <c r="BP204" s="103">
        <v>25.61</v>
      </c>
      <c r="BS204" s="103">
        <v>25.25</v>
      </c>
      <c r="BV204" s="103">
        <v>24.59</v>
      </c>
      <c r="BY204" s="103">
        <v>20.66</v>
      </c>
      <c r="CF204" s="103">
        <v>22.75</v>
      </c>
      <c r="CH204" s="128"/>
    </row>
    <row r="205" spans="1:86">
      <c r="A205" s="103"/>
      <c r="B205" s="107"/>
      <c r="C205" s="107">
        <v>30</v>
      </c>
      <c r="E205" s="103">
        <f t="shared" si="128"/>
        <v>6</v>
      </c>
      <c r="F205" s="103">
        <f t="shared" si="129"/>
        <v>143.26999999999998</v>
      </c>
      <c r="G205" s="114">
        <f t="shared" si="130"/>
        <v>23.87833333333333</v>
      </c>
      <c r="H205" s="103">
        <f t="shared" si="131"/>
        <v>25.57</v>
      </c>
      <c r="I205" s="103">
        <f t="shared" si="132"/>
        <v>20.57</v>
      </c>
      <c r="J205" s="4">
        <f t="shared" si="127"/>
        <v>-23.87833333333333</v>
      </c>
      <c r="K205" s="4">
        <f t="shared" si="133"/>
        <v>1.9892754124722565</v>
      </c>
      <c r="AM205" s="103"/>
      <c r="AN205" s="107"/>
      <c r="AO205" s="107">
        <v>30</v>
      </c>
      <c r="AQ205">
        <v>25.68</v>
      </c>
      <c r="AR205">
        <v>26.52</v>
      </c>
      <c r="BA205" s="104"/>
      <c r="BL205" s="103">
        <v>24.99</v>
      </c>
      <c r="BP205" s="103">
        <v>25.57</v>
      </c>
      <c r="BS205" s="103">
        <v>25.25</v>
      </c>
      <c r="BV205" s="103">
        <v>24.56</v>
      </c>
      <c r="BY205" s="103">
        <v>20.57</v>
      </c>
      <c r="CF205" s="103">
        <v>22.33</v>
      </c>
      <c r="CH205" s="128"/>
    </row>
    <row r="206" spans="1:86">
      <c r="A206" s="103"/>
      <c r="B206" s="107"/>
      <c r="C206" s="107">
        <v>50</v>
      </c>
      <c r="E206" s="103">
        <f t="shared" si="128"/>
        <v>6</v>
      </c>
      <c r="F206" s="103">
        <f t="shared" si="129"/>
        <v>141.02000000000001</v>
      </c>
      <c r="G206" s="114">
        <f t="shared" si="130"/>
        <v>23.503333333333334</v>
      </c>
      <c r="H206" s="103">
        <f t="shared" si="131"/>
        <v>25.41</v>
      </c>
      <c r="I206" s="103">
        <f t="shared" si="132"/>
        <v>19.11</v>
      </c>
      <c r="J206" s="4">
        <f t="shared" si="127"/>
        <v>-23.503333333333334</v>
      </c>
      <c r="K206" s="4">
        <f t="shared" si="133"/>
        <v>2.5269243492171798</v>
      </c>
      <c r="AM206" s="103"/>
      <c r="AN206" s="107"/>
      <c r="AO206" s="107">
        <v>50</v>
      </c>
      <c r="AQ206">
        <v>25.69</v>
      </c>
      <c r="AR206">
        <v>26.47</v>
      </c>
      <c r="BA206" s="104"/>
      <c r="BL206" s="103">
        <v>24.99</v>
      </c>
      <c r="BP206" s="103">
        <v>25.41</v>
      </c>
      <c r="BS206" s="103">
        <v>25.19</v>
      </c>
      <c r="BV206" s="103">
        <v>24.52</v>
      </c>
      <c r="BY206" s="103">
        <v>19.11</v>
      </c>
      <c r="CF206" s="103">
        <v>21.8</v>
      </c>
      <c r="CH206" s="128"/>
    </row>
    <row r="207" spans="1:86">
      <c r="A207" s="103"/>
      <c r="B207" s="107"/>
      <c r="C207" s="107">
        <v>75</v>
      </c>
      <c r="E207" s="103">
        <f t="shared" si="128"/>
        <v>6</v>
      </c>
      <c r="F207" s="103">
        <f t="shared" si="129"/>
        <v>136.03</v>
      </c>
      <c r="G207" s="114">
        <f t="shared" si="130"/>
        <v>22.671666666666667</v>
      </c>
      <c r="H207" s="103">
        <f t="shared" si="131"/>
        <v>25.12</v>
      </c>
      <c r="I207" s="103">
        <f t="shared" si="132"/>
        <v>15.66</v>
      </c>
      <c r="J207" s="4">
        <f t="shared" si="127"/>
        <v>-22.671666666666667</v>
      </c>
      <c r="K207" s="4">
        <f t="shared" si="133"/>
        <v>3.7654132132697931</v>
      </c>
      <c r="AM207" s="103"/>
      <c r="AN207" s="107"/>
      <c r="AO207" s="107">
        <v>75</v>
      </c>
      <c r="AQ207">
        <v>25.69</v>
      </c>
      <c r="AR207">
        <v>25.04</v>
      </c>
      <c r="BA207" s="104"/>
      <c r="BL207" s="103">
        <v>24.99</v>
      </c>
      <c r="BP207" s="103">
        <v>24.76</v>
      </c>
      <c r="BS207" s="103">
        <v>25.12</v>
      </c>
      <c r="BV207" s="103">
        <v>24.48</v>
      </c>
      <c r="BY207" s="103">
        <v>15.66</v>
      </c>
      <c r="CF207" s="103">
        <v>21.02</v>
      </c>
      <c r="CH207" s="128"/>
    </row>
    <row r="208" spans="1:86">
      <c r="A208" s="103"/>
      <c r="B208" s="107"/>
      <c r="C208" s="107">
        <v>100</v>
      </c>
      <c r="E208" s="103">
        <f t="shared" si="128"/>
        <v>6</v>
      </c>
      <c r="F208" s="103">
        <f t="shared" si="129"/>
        <v>128.96</v>
      </c>
      <c r="G208" s="114">
        <f t="shared" si="130"/>
        <v>21.493333333333336</v>
      </c>
      <c r="H208" s="103">
        <f t="shared" si="131"/>
        <v>24.47</v>
      </c>
      <c r="I208" s="103">
        <f t="shared" si="132"/>
        <v>13.45</v>
      </c>
      <c r="J208" s="4">
        <f t="shared" ref="J208:J224" si="134">D208-G208</f>
        <v>-21.493333333333336</v>
      </c>
      <c r="K208" s="4">
        <f t="shared" si="133"/>
        <v>4.3940626607578732</v>
      </c>
      <c r="AM208" s="103"/>
      <c r="AN208" s="107"/>
      <c r="AO208" s="107">
        <v>100</v>
      </c>
      <c r="AQ208">
        <v>25.65</v>
      </c>
      <c r="AR208">
        <v>21.63</v>
      </c>
      <c r="BA208" s="104"/>
      <c r="BL208" s="103">
        <v>24.47</v>
      </c>
      <c r="BP208" s="103">
        <v>24.36</v>
      </c>
      <c r="BS208" s="103">
        <v>22.98</v>
      </c>
      <c r="BV208" s="103">
        <v>24.33</v>
      </c>
      <c r="BY208" s="103">
        <v>13.45</v>
      </c>
      <c r="CF208" s="103">
        <v>19.37</v>
      </c>
      <c r="CH208" s="128"/>
    </row>
    <row r="209" spans="1:86">
      <c r="A209" s="103"/>
      <c r="B209" s="107"/>
      <c r="C209" s="107">
        <v>150</v>
      </c>
      <c r="E209" s="103">
        <f t="shared" si="128"/>
        <v>6</v>
      </c>
      <c r="F209" s="103">
        <f t="shared" si="129"/>
        <v>106.1</v>
      </c>
      <c r="G209" s="114">
        <f t="shared" si="130"/>
        <v>17.683333333333334</v>
      </c>
      <c r="H209" s="103">
        <f t="shared" si="131"/>
        <v>22.29</v>
      </c>
      <c r="I209" s="103">
        <f t="shared" si="132"/>
        <v>11.68</v>
      </c>
      <c r="J209" s="4">
        <f t="shared" si="134"/>
        <v>-17.683333333333334</v>
      </c>
      <c r="K209" s="4">
        <f t="shared" si="133"/>
        <v>3.5782491062902095</v>
      </c>
      <c r="AM209" s="103"/>
      <c r="AN209" s="107"/>
      <c r="AO209" s="107">
        <v>150</v>
      </c>
      <c r="AQ209">
        <v>22.6</v>
      </c>
      <c r="AR209">
        <v>19.98</v>
      </c>
      <c r="BA209" s="104"/>
      <c r="BL209" s="103">
        <v>19.239999999999998</v>
      </c>
      <c r="BP209" s="103">
        <v>19.02</v>
      </c>
      <c r="BS209" s="103">
        <v>17.78</v>
      </c>
      <c r="BV209" s="103">
        <v>22.29</v>
      </c>
      <c r="BY209" s="103">
        <v>11.68</v>
      </c>
      <c r="CF209" s="103">
        <v>16.09</v>
      </c>
      <c r="CH209" s="128"/>
    </row>
    <row r="210" spans="1:86">
      <c r="A210" s="103"/>
      <c r="B210" s="107"/>
      <c r="C210" s="107">
        <v>200</v>
      </c>
      <c r="E210" s="103">
        <f t="shared" si="128"/>
        <v>6</v>
      </c>
      <c r="F210" s="103">
        <f t="shared" si="129"/>
        <v>89.06</v>
      </c>
      <c r="G210" s="114">
        <f t="shared" si="130"/>
        <v>14.843333333333334</v>
      </c>
      <c r="H210" s="103">
        <f t="shared" si="131"/>
        <v>20.37</v>
      </c>
      <c r="I210" s="103">
        <f t="shared" si="132"/>
        <v>9.6300000000000008</v>
      </c>
      <c r="J210" s="4">
        <f t="shared" si="134"/>
        <v>-14.843333333333334</v>
      </c>
      <c r="K210" s="4">
        <f t="shared" si="133"/>
        <v>3.5641922881161574</v>
      </c>
      <c r="AM210" s="103"/>
      <c r="AN210" s="107"/>
      <c r="AO210" s="107">
        <v>200</v>
      </c>
      <c r="AQ210">
        <v>18.23</v>
      </c>
      <c r="AR210">
        <v>17.97</v>
      </c>
      <c r="BA210" s="104"/>
      <c r="BL210" s="103">
        <v>15.96</v>
      </c>
      <c r="BP210" s="103">
        <v>14.4</v>
      </c>
      <c r="BS210" s="103">
        <v>15.74</v>
      </c>
      <c r="BV210" s="103">
        <v>20.37</v>
      </c>
      <c r="BY210" s="103">
        <v>9.6300000000000008</v>
      </c>
      <c r="CF210" s="103">
        <v>12.96</v>
      </c>
      <c r="CH210" s="128"/>
    </row>
    <row r="211" spans="1:86">
      <c r="A211" s="103"/>
      <c r="B211" s="107"/>
      <c r="C211" s="107">
        <v>300</v>
      </c>
      <c r="E211" s="103">
        <f t="shared" si="128"/>
        <v>0</v>
      </c>
      <c r="F211" s="103">
        <f t="shared" si="129"/>
        <v>0</v>
      </c>
      <c r="G211" s="114" t="e">
        <f t="shared" si="130"/>
        <v>#DIV/0!</v>
      </c>
      <c r="H211" s="103">
        <f t="shared" si="131"/>
        <v>0</v>
      </c>
      <c r="I211" s="103">
        <f t="shared" si="132"/>
        <v>0</v>
      </c>
      <c r="J211" s="4" t="e">
        <f t="shared" si="134"/>
        <v>#DIV/0!</v>
      </c>
      <c r="K211" s="4" t="e">
        <f t="shared" si="133"/>
        <v>#DIV/0!</v>
      </c>
      <c r="AM211" s="103"/>
      <c r="AN211" s="107"/>
      <c r="AO211" s="107">
        <v>300</v>
      </c>
      <c r="AQ211">
        <v>12.47</v>
      </c>
      <c r="AR211">
        <v>16.14</v>
      </c>
      <c r="BA211" s="104"/>
      <c r="CH211" s="128"/>
    </row>
    <row r="212" spans="1:86">
      <c r="A212" s="103"/>
      <c r="B212" s="107"/>
      <c r="C212" s="107">
        <v>400</v>
      </c>
      <c r="E212" s="103">
        <f t="shared" si="128"/>
        <v>0</v>
      </c>
      <c r="F212" s="103">
        <f t="shared" si="129"/>
        <v>0</v>
      </c>
      <c r="G212" s="114" t="e">
        <f t="shared" si="130"/>
        <v>#DIV/0!</v>
      </c>
      <c r="H212" s="103">
        <f t="shared" si="131"/>
        <v>0</v>
      </c>
      <c r="I212" s="103">
        <f t="shared" si="132"/>
        <v>0</v>
      </c>
      <c r="J212" s="4" t="e">
        <f t="shared" si="134"/>
        <v>#DIV/0!</v>
      </c>
      <c r="K212" s="4" t="e">
        <f t="shared" si="133"/>
        <v>#DIV/0!</v>
      </c>
      <c r="AM212" s="103"/>
      <c r="AN212" s="107"/>
      <c r="AO212" s="107">
        <v>400</v>
      </c>
      <c r="AQ212">
        <v>10.36</v>
      </c>
      <c r="AR212">
        <v>11.37</v>
      </c>
      <c r="BA212" s="104"/>
      <c r="CH212" s="128"/>
    </row>
    <row r="213" spans="1:86">
      <c r="A213" s="103"/>
      <c r="B213" s="107"/>
      <c r="C213" s="107">
        <v>500</v>
      </c>
      <c r="E213" s="103">
        <f t="shared" si="128"/>
        <v>0</v>
      </c>
      <c r="F213" s="103">
        <f t="shared" si="129"/>
        <v>0</v>
      </c>
      <c r="G213" s="114" t="e">
        <f t="shared" si="130"/>
        <v>#DIV/0!</v>
      </c>
      <c r="H213" s="103">
        <f t="shared" si="131"/>
        <v>0</v>
      </c>
      <c r="I213" s="103">
        <f t="shared" si="132"/>
        <v>0</v>
      </c>
      <c r="J213" s="4" t="e">
        <f t="shared" si="134"/>
        <v>#DIV/0!</v>
      </c>
      <c r="K213" s="4" t="e">
        <f t="shared" si="133"/>
        <v>#DIV/0!</v>
      </c>
      <c r="AM213" s="103"/>
      <c r="AN213" s="107"/>
      <c r="AO213" s="107">
        <v>500</v>
      </c>
      <c r="AQ213">
        <v>8.5399999999999991</v>
      </c>
      <c r="BA213" s="104"/>
      <c r="CH213" s="128"/>
    </row>
    <row r="214" spans="1:86">
      <c r="A214" s="103"/>
      <c r="B214" s="107"/>
      <c r="C214" s="107">
        <v>600</v>
      </c>
      <c r="E214" s="103">
        <f t="shared" si="128"/>
        <v>0</v>
      </c>
      <c r="F214" s="103">
        <f t="shared" si="129"/>
        <v>0</v>
      </c>
      <c r="G214" s="114" t="e">
        <f t="shared" si="130"/>
        <v>#DIV/0!</v>
      </c>
      <c r="H214" s="103">
        <f t="shared" si="131"/>
        <v>0</v>
      </c>
      <c r="I214" s="103">
        <f t="shared" si="132"/>
        <v>0</v>
      </c>
      <c r="J214" s="4" t="e">
        <f t="shared" si="134"/>
        <v>#DIV/0!</v>
      </c>
      <c r="K214" s="4" t="e">
        <f t="shared" si="133"/>
        <v>#DIV/0!</v>
      </c>
      <c r="AM214" s="103"/>
      <c r="AN214" s="107"/>
      <c r="AO214" s="107">
        <v>600</v>
      </c>
      <c r="AS214" s="103"/>
      <c r="AT214" s="103"/>
      <c r="AU214" s="103"/>
      <c r="AY214" s="103"/>
      <c r="AZ214" s="103"/>
      <c r="BA214" s="104"/>
      <c r="BB214" s="103"/>
      <c r="BC214" s="103"/>
      <c r="BD214" s="103"/>
      <c r="BE214" s="103"/>
      <c r="BF214" s="103"/>
      <c r="BG214" s="103"/>
      <c r="BH214" s="103"/>
      <c r="BI214" s="103"/>
      <c r="BJ214" s="103"/>
      <c r="BK214" s="103"/>
      <c r="BL214" s="103"/>
      <c r="BM214" s="103"/>
      <c r="BN214" s="103"/>
      <c r="BO214" s="103"/>
      <c r="BP214" s="103"/>
      <c r="BQ214" s="103"/>
      <c r="BR214" s="103"/>
      <c r="BS214" s="103"/>
      <c r="BT214" s="103"/>
      <c r="BU214" s="103"/>
      <c r="BV214" s="103"/>
      <c r="BW214" s="103"/>
      <c r="BX214" s="103"/>
      <c r="BY214" s="103"/>
      <c r="BZ214" s="103"/>
      <c r="CA214" s="103"/>
      <c r="CB214" s="103"/>
      <c r="CC214" s="103"/>
      <c r="CD214" s="103"/>
      <c r="CE214" s="103"/>
      <c r="CF214" s="103"/>
      <c r="CG214" s="103"/>
      <c r="CH214" s="128"/>
    </row>
    <row r="215" spans="1:86">
      <c r="A215" s="103"/>
      <c r="B215" s="104"/>
      <c r="C215" s="104"/>
      <c r="E215" s="103"/>
      <c r="F215" s="103"/>
      <c r="G215" s="114"/>
      <c r="H215" s="103"/>
      <c r="I215" s="103"/>
      <c r="J215" s="4"/>
      <c r="K215" s="4"/>
      <c r="AM215" s="103"/>
      <c r="AN215" s="104"/>
      <c r="AO215" s="104"/>
      <c r="AS215" s="103"/>
      <c r="AT215" s="103"/>
      <c r="AU215" s="103"/>
      <c r="AY215" s="103"/>
      <c r="AZ215" s="103"/>
      <c r="BA215" s="104"/>
      <c r="BB215" s="103"/>
      <c r="BC215" s="103"/>
      <c r="BD215" s="103"/>
      <c r="BE215" s="103"/>
      <c r="BF215" s="103"/>
      <c r="BG215" s="103"/>
      <c r="BH215" s="103"/>
      <c r="BI215" s="103"/>
      <c r="BJ215" s="103"/>
      <c r="BK215" s="103"/>
      <c r="BL215" s="103"/>
      <c r="BM215" s="103"/>
      <c r="BN215" s="103"/>
      <c r="BO215" s="103"/>
      <c r="BP215" s="103"/>
      <c r="BQ215" s="103"/>
      <c r="BR215" s="103"/>
      <c r="BS215" s="103"/>
      <c r="BT215" s="103"/>
      <c r="BU215" s="103"/>
      <c r="BV215" s="103"/>
      <c r="BW215" s="103"/>
      <c r="BX215" s="103"/>
      <c r="BY215" s="103"/>
      <c r="BZ215" s="103"/>
      <c r="CA215" s="103"/>
      <c r="CB215" s="103"/>
      <c r="CC215" s="103"/>
      <c r="CD215" s="103"/>
      <c r="CE215" s="103"/>
      <c r="CF215" s="103"/>
      <c r="CG215" s="103"/>
      <c r="CH215" s="104"/>
    </row>
    <row r="216" spans="1:86">
      <c r="A216" s="105"/>
      <c r="B216" s="106"/>
      <c r="C216" s="106" t="s">
        <v>14</v>
      </c>
      <c r="E216" s="103">
        <f>COUNT(AS216:CH216)</f>
        <v>5</v>
      </c>
      <c r="F216" s="103">
        <f>SUM(AS216:CH216)</f>
        <v>782</v>
      </c>
      <c r="G216" s="114">
        <f>AVERAGE(AS216:CH216)</f>
        <v>156.4</v>
      </c>
      <c r="H216" s="103">
        <f>MAX(AS216:CH216)</f>
        <v>298</v>
      </c>
      <c r="I216" s="103">
        <f>MIN(AS216:CH216)</f>
        <v>96</v>
      </c>
      <c r="J216" s="4">
        <f>D216-G216</f>
        <v>-156.4</v>
      </c>
      <c r="K216" s="4">
        <f>STDEV(AS216:CH216)</f>
        <v>81.968286550348239</v>
      </c>
      <c r="AM216" s="105"/>
      <c r="AN216" s="106"/>
      <c r="AO216" s="106" t="s">
        <v>14</v>
      </c>
      <c r="AQ216">
        <v>56</v>
      </c>
      <c r="AR216">
        <v>107</v>
      </c>
      <c r="AS216" s="105"/>
      <c r="AT216" s="105"/>
      <c r="AU216" s="105"/>
      <c r="AY216" s="105"/>
      <c r="AZ216" s="105"/>
      <c r="BA216" s="104"/>
      <c r="BB216" s="105"/>
      <c r="BC216" s="105"/>
      <c r="BD216" s="105"/>
      <c r="BE216" s="105"/>
      <c r="BF216" s="105"/>
      <c r="BG216" s="105"/>
      <c r="BH216" s="105"/>
      <c r="BI216" s="105"/>
      <c r="BJ216" s="105"/>
      <c r="BK216" s="105"/>
      <c r="BL216" s="105">
        <v>96</v>
      </c>
      <c r="BM216" s="105"/>
      <c r="BN216" s="105"/>
      <c r="BO216" s="105"/>
      <c r="BP216" s="105">
        <v>106</v>
      </c>
      <c r="BQ216" s="105"/>
      <c r="BR216" s="105"/>
      <c r="BS216" s="105">
        <v>132</v>
      </c>
      <c r="BT216" s="105"/>
      <c r="BU216" s="105"/>
      <c r="BV216" s="105">
        <v>150</v>
      </c>
      <c r="BW216" s="105"/>
      <c r="BX216" s="105"/>
      <c r="BY216" s="105">
        <v>298</v>
      </c>
      <c r="BZ216" s="105"/>
      <c r="CA216" s="105"/>
      <c r="CB216" s="105"/>
      <c r="CC216" s="105"/>
      <c r="CD216" s="105"/>
      <c r="CE216" s="105"/>
      <c r="CF216" s="105"/>
      <c r="CG216" s="105"/>
      <c r="CH216" s="143"/>
    </row>
    <row r="217" spans="1:86">
      <c r="A217" s="103"/>
      <c r="B217" s="107"/>
      <c r="C217" s="107" t="s">
        <v>15</v>
      </c>
      <c r="E217" s="103">
        <f>COUNT(AS217:CH217)</f>
        <v>5</v>
      </c>
      <c r="F217" s="103">
        <f>SUM(AS217:CH217)</f>
        <v>7.2000000000000011</v>
      </c>
      <c r="G217" s="114">
        <f>AVERAGE(AS217:CH217)</f>
        <v>1.4400000000000002</v>
      </c>
      <c r="H217" s="103">
        <f>MAX(AS217:CH217)</f>
        <v>2.5</v>
      </c>
      <c r="I217" s="103">
        <f>MIN(AS217:CH217)</f>
        <v>0.4</v>
      </c>
      <c r="J217" s="4">
        <f>D217-G217</f>
        <v>-1.4400000000000002</v>
      </c>
      <c r="K217" s="4">
        <f>STDEV(AS217:CH217)</f>
        <v>0.75033325929216199</v>
      </c>
      <c r="AM217" s="103"/>
      <c r="AN217" s="107"/>
      <c r="AO217" s="107" t="s">
        <v>15</v>
      </c>
      <c r="AQ217">
        <v>1.3</v>
      </c>
      <c r="AR217">
        <v>1.1000000000000001</v>
      </c>
      <c r="AS217" s="103"/>
      <c r="AT217" s="103"/>
      <c r="AU217" s="103"/>
      <c r="AY217" s="103"/>
      <c r="AZ217" s="103"/>
      <c r="BA217" s="104"/>
      <c r="BB217" s="103"/>
      <c r="BC217" s="103"/>
      <c r="BD217" s="103"/>
      <c r="BE217" s="103"/>
      <c r="BF217" s="103"/>
      <c r="BG217" s="103"/>
      <c r="BH217" s="103"/>
      <c r="BI217" s="103"/>
      <c r="BJ217" s="103"/>
      <c r="BK217" s="103"/>
      <c r="BL217" s="103">
        <v>1.3</v>
      </c>
      <c r="BM217" s="103"/>
      <c r="BN217" s="103"/>
      <c r="BO217" s="103"/>
      <c r="BP217" s="103">
        <v>2.5</v>
      </c>
      <c r="BQ217" s="103"/>
      <c r="BR217" s="103"/>
      <c r="BS217" s="103">
        <v>1.6</v>
      </c>
      <c r="BT217" s="103"/>
      <c r="BU217" s="103"/>
      <c r="BV217" s="103">
        <v>1.4</v>
      </c>
      <c r="BW217" s="103"/>
      <c r="BX217" s="103"/>
      <c r="BY217" s="103">
        <v>0.4</v>
      </c>
      <c r="BZ217" s="103"/>
      <c r="CA217" s="103"/>
      <c r="CB217" s="103"/>
      <c r="CC217" s="103"/>
      <c r="CD217" s="103"/>
      <c r="CE217" s="103"/>
      <c r="CF217" s="103"/>
      <c r="CG217" s="103"/>
      <c r="CH217" s="128"/>
    </row>
    <row r="218" spans="1:86" s="113" customFormat="1">
      <c r="A218" s="111" t="s">
        <v>0</v>
      </c>
      <c r="B218" s="110" t="s">
        <v>1</v>
      </c>
      <c r="C218" s="110" t="s">
        <v>2</v>
      </c>
      <c r="E218" s="110" t="s">
        <v>3</v>
      </c>
      <c r="F218" s="110" t="s">
        <v>78</v>
      </c>
      <c r="G218" s="112" t="s">
        <v>4</v>
      </c>
      <c r="H218" s="110" t="s">
        <v>5</v>
      </c>
      <c r="I218" s="110" t="s">
        <v>6</v>
      </c>
      <c r="J218" s="120" t="s">
        <v>7</v>
      </c>
      <c r="K218" s="120" t="s">
        <v>8</v>
      </c>
      <c r="AM218" s="110" t="s">
        <v>10</v>
      </c>
      <c r="AN218" s="110" t="s">
        <v>11</v>
      </c>
      <c r="AO218" s="110" t="s">
        <v>12</v>
      </c>
      <c r="AQ218" s="113">
        <v>2006</v>
      </c>
      <c r="AR218" s="113">
        <v>2005</v>
      </c>
      <c r="AS218" s="110"/>
      <c r="AT218" s="110"/>
      <c r="AU218" s="110"/>
      <c r="AY218" s="110"/>
      <c r="AZ218" s="110"/>
      <c r="BA218" s="110">
        <v>1996</v>
      </c>
      <c r="BB218" s="110"/>
      <c r="BC218" s="110"/>
      <c r="BD218" s="110"/>
      <c r="BE218" s="110"/>
      <c r="BF218" s="110">
        <v>1991</v>
      </c>
      <c r="BG218" s="110">
        <v>1990</v>
      </c>
      <c r="BH218" s="110">
        <v>1990</v>
      </c>
      <c r="BI218" s="110">
        <v>1990</v>
      </c>
      <c r="BJ218" s="110">
        <v>1989</v>
      </c>
      <c r="BK218" s="110">
        <v>1988</v>
      </c>
      <c r="BL218" s="110">
        <v>1988</v>
      </c>
      <c r="BM218" s="110">
        <v>1988</v>
      </c>
      <c r="BN218" s="110">
        <v>1987</v>
      </c>
      <c r="BO218" s="110">
        <v>1987</v>
      </c>
      <c r="BP218" s="110">
        <v>1987</v>
      </c>
      <c r="BQ218" s="110">
        <v>1986</v>
      </c>
      <c r="BR218" s="110">
        <v>1986</v>
      </c>
      <c r="BS218" s="110">
        <v>1986</v>
      </c>
      <c r="BT218" s="110">
        <v>1985</v>
      </c>
      <c r="BU218" s="110">
        <v>1985</v>
      </c>
      <c r="BV218" s="110">
        <v>1985</v>
      </c>
      <c r="BW218" s="110">
        <v>1984</v>
      </c>
      <c r="BX218" s="110">
        <v>1984</v>
      </c>
      <c r="BY218" s="110">
        <v>1984</v>
      </c>
      <c r="BZ218" s="110">
        <v>1983</v>
      </c>
      <c r="CA218" s="110">
        <v>1983</v>
      </c>
      <c r="CB218" s="110">
        <v>1983</v>
      </c>
      <c r="CC218" s="110">
        <v>1983</v>
      </c>
      <c r="CD218" s="110">
        <v>1982</v>
      </c>
      <c r="CE218" s="110">
        <v>1981</v>
      </c>
      <c r="CF218" s="110">
        <v>1981</v>
      </c>
      <c r="CG218" s="110">
        <v>1981</v>
      </c>
      <c r="CH218" s="110">
        <v>1980</v>
      </c>
    </row>
    <row r="219" spans="1:86">
      <c r="A219" s="104">
        <v>10</v>
      </c>
      <c r="B219" s="107">
        <v>66</v>
      </c>
      <c r="C219" s="107" t="s">
        <v>13</v>
      </c>
      <c r="D219" s="115"/>
      <c r="E219" s="103">
        <f t="shared" ref="E219:E232" si="135">COUNT(AS219:CH219)</f>
        <v>6</v>
      </c>
      <c r="F219" s="103">
        <f t="shared" ref="F219:F232" si="136">SUM(AS219:CH219)</f>
        <v>98</v>
      </c>
      <c r="G219" s="114">
        <f t="shared" ref="G219:G232" si="137">AVERAGE(AS219:CH219)</f>
        <v>16.333333333333332</v>
      </c>
      <c r="H219" s="103">
        <f t="shared" ref="H219:H232" si="138">MAX(AS219:CH219)</f>
        <v>26</v>
      </c>
      <c r="I219" s="103">
        <f t="shared" ref="I219:I232" si="139">MIN(AS219:CH219)</f>
        <v>6</v>
      </c>
      <c r="J219" s="4">
        <f t="shared" si="134"/>
        <v>-16.333333333333332</v>
      </c>
      <c r="K219" s="4">
        <f t="shared" ref="K219:K232" si="140">STDEV(AS219:CH219)</f>
        <v>8.640987597877146</v>
      </c>
      <c r="AM219" s="104">
        <v>10</v>
      </c>
      <c r="AN219" s="107">
        <v>66</v>
      </c>
      <c r="AO219" s="107" t="s">
        <v>13</v>
      </c>
      <c r="AQ219" s="115">
        <v>11</v>
      </c>
      <c r="AR219" s="115">
        <v>5</v>
      </c>
      <c r="AS219" s="104"/>
      <c r="AT219" s="104"/>
      <c r="AU219" s="104"/>
      <c r="AY219" s="104"/>
      <c r="AZ219" s="104"/>
      <c r="BA219" s="104"/>
      <c r="BB219" s="104"/>
      <c r="BC219" s="104"/>
      <c r="BD219" s="104"/>
      <c r="BE219" s="104"/>
      <c r="BF219" s="104"/>
      <c r="BG219" s="104"/>
      <c r="BH219" s="104"/>
      <c r="BI219" s="104"/>
      <c r="BJ219" s="104"/>
      <c r="BK219" s="104"/>
      <c r="BL219" s="104">
        <v>21</v>
      </c>
      <c r="BM219" s="104"/>
      <c r="BN219" s="104"/>
      <c r="BO219" s="104"/>
      <c r="BP219" s="104">
        <v>7</v>
      </c>
      <c r="BQ219" s="104"/>
      <c r="BR219" s="104"/>
      <c r="BS219" s="104">
        <v>14</v>
      </c>
      <c r="BT219" s="104"/>
      <c r="BU219" s="104"/>
      <c r="BV219" s="104">
        <v>24</v>
      </c>
      <c r="BW219" s="104"/>
      <c r="BX219" s="104"/>
      <c r="BY219" s="104">
        <v>26</v>
      </c>
      <c r="BZ219" s="104"/>
      <c r="CA219" s="104"/>
      <c r="CB219" s="104"/>
      <c r="CC219" s="104"/>
      <c r="CD219" s="104"/>
      <c r="CE219" s="104"/>
      <c r="CF219" s="104">
        <v>6</v>
      </c>
      <c r="CG219" s="104"/>
      <c r="CH219" s="128"/>
    </row>
    <row r="220" spans="1:86">
      <c r="A220" s="103"/>
      <c r="B220" s="107"/>
      <c r="C220" s="106">
        <v>0</v>
      </c>
      <c r="D220" s="115"/>
      <c r="E220" s="103">
        <f t="shared" si="135"/>
        <v>6</v>
      </c>
      <c r="F220" s="103">
        <f t="shared" si="136"/>
        <v>148.4</v>
      </c>
      <c r="G220" s="114">
        <f t="shared" si="137"/>
        <v>24.733333333333334</v>
      </c>
      <c r="H220" s="103">
        <f t="shared" si="138"/>
        <v>25.8</v>
      </c>
      <c r="I220" s="103">
        <f t="shared" si="139"/>
        <v>20.5</v>
      </c>
      <c r="J220" s="4">
        <f t="shared" si="134"/>
        <v>-24.733333333333334</v>
      </c>
      <c r="K220" s="4">
        <f t="shared" si="140"/>
        <v>2.0953917692562096</v>
      </c>
      <c r="AM220" s="103"/>
      <c r="AN220" s="107"/>
      <c r="AO220" s="106">
        <v>0</v>
      </c>
      <c r="AQ220" s="115">
        <v>25.5</v>
      </c>
      <c r="AR220" s="115">
        <v>26.5</v>
      </c>
      <c r="AS220" s="105"/>
      <c r="AT220" s="105"/>
      <c r="AU220" s="105"/>
      <c r="AY220" s="105"/>
      <c r="AZ220" s="105"/>
      <c r="BA220" s="104"/>
      <c r="BB220" s="105"/>
      <c r="BC220" s="105"/>
      <c r="BD220" s="105"/>
      <c r="BE220" s="105"/>
      <c r="BF220" s="105"/>
      <c r="BG220" s="105"/>
      <c r="BH220" s="105"/>
      <c r="BI220" s="105"/>
      <c r="BJ220" s="105"/>
      <c r="BK220" s="105"/>
      <c r="BL220" s="105">
        <v>25.6</v>
      </c>
      <c r="BM220" s="105"/>
      <c r="BN220" s="105"/>
      <c r="BO220" s="105"/>
      <c r="BP220" s="105">
        <v>25.8</v>
      </c>
      <c r="BQ220" s="105"/>
      <c r="BR220" s="105"/>
      <c r="BS220" s="105">
        <v>25.8</v>
      </c>
      <c r="BT220" s="105"/>
      <c r="BU220" s="105"/>
      <c r="BV220" s="105">
        <v>25.7</v>
      </c>
      <c r="BW220" s="105"/>
      <c r="BX220" s="105"/>
      <c r="BY220" s="105">
        <v>20.5</v>
      </c>
      <c r="BZ220" s="105"/>
      <c r="CA220" s="105"/>
      <c r="CB220" s="105"/>
      <c r="CC220" s="105"/>
      <c r="CD220" s="105"/>
      <c r="CE220" s="105"/>
      <c r="CF220" s="105">
        <v>25</v>
      </c>
      <c r="CG220" s="105"/>
      <c r="CH220" s="143"/>
    </row>
    <row r="221" spans="1:86">
      <c r="A221" s="103"/>
      <c r="B221" s="107"/>
      <c r="C221" s="107">
        <v>10</v>
      </c>
      <c r="D221" s="115"/>
      <c r="E221" s="103">
        <f t="shared" si="135"/>
        <v>6</v>
      </c>
      <c r="F221" s="103">
        <f t="shared" si="136"/>
        <v>147.41000000000003</v>
      </c>
      <c r="G221" s="114">
        <f t="shared" si="137"/>
        <v>24.568333333333339</v>
      </c>
      <c r="H221" s="103">
        <f t="shared" si="138"/>
        <v>25.91</v>
      </c>
      <c r="I221" s="103">
        <f t="shared" si="139"/>
        <v>20.51</v>
      </c>
      <c r="J221" s="4">
        <f t="shared" si="134"/>
        <v>-24.568333333333339</v>
      </c>
      <c r="K221" s="4">
        <f t="shared" si="140"/>
        <v>2.0101384695255859</v>
      </c>
      <c r="AM221" s="103"/>
      <c r="AN221" s="107"/>
      <c r="AO221" s="107">
        <v>10</v>
      </c>
      <c r="AQ221" s="115">
        <v>25.58</v>
      </c>
      <c r="AR221" s="115">
        <v>26.57</v>
      </c>
      <c r="BA221" s="104"/>
      <c r="BL221" s="103">
        <v>25.07</v>
      </c>
      <c r="BP221" s="103">
        <v>25.91</v>
      </c>
      <c r="BS221" s="103">
        <v>25.47</v>
      </c>
      <c r="BV221" s="103">
        <v>25.28</v>
      </c>
      <c r="BY221" s="103">
        <v>20.51</v>
      </c>
      <c r="CF221" s="103">
        <v>25.17</v>
      </c>
      <c r="CH221" s="128"/>
    </row>
    <row r="222" spans="1:86">
      <c r="A222" s="103"/>
      <c r="B222" s="107"/>
      <c r="C222" s="107">
        <v>20</v>
      </c>
      <c r="D222" s="115"/>
      <c r="E222" s="103">
        <f t="shared" si="135"/>
        <v>6</v>
      </c>
      <c r="F222" s="103">
        <f t="shared" si="136"/>
        <v>147.35</v>
      </c>
      <c r="G222" s="114">
        <f t="shared" si="137"/>
        <v>24.558333333333334</v>
      </c>
      <c r="H222" s="103">
        <f t="shared" si="138"/>
        <v>25.9</v>
      </c>
      <c r="I222" s="103">
        <f t="shared" si="139"/>
        <v>20.5</v>
      </c>
      <c r="J222" s="4">
        <f t="shared" si="134"/>
        <v>-24.558333333333334</v>
      </c>
      <c r="K222" s="4">
        <f t="shared" si="140"/>
        <v>2.0106657272323178</v>
      </c>
      <c r="AM222" s="103"/>
      <c r="AN222" s="107"/>
      <c r="AO222" s="107">
        <v>20</v>
      </c>
      <c r="AQ222" s="115">
        <v>25.59</v>
      </c>
      <c r="AR222" s="115">
        <v>26.57</v>
      </c>
      <c r="BA222" s="104"/>
      <c r="BL222" s="103">
        <v>25.07</v>
      </c>
      <c r="BP222" s="103">
        <v>25.9</v>
      </c>
      <c r="BS222" s="103">
        <v>25.47</v>
      </c>
      <c r="BV222" s="103">
        <v>25.29</v>
      </c>
      <c r="BY222" s="103">
        <v>20.5</v>
      </c>
      <c r="CF222" s="103">
        <v>25.12</v>
      </c>
      <c r="CH222" s="128"/>
    </row>
    <row r="223" spans="1:86">
      <c r="A223" s="103"/>
      <c r="B223" s="107"/>
      <c r="C223" s="107">
        <v>30</v>
      </c>
      <c r="D223" s="115"/>
      <c r="E223" s="103">
        <f t="shared" si="135"/>
        <v>6</v>
      </c>
      <c r="F223" s="103">
        <f t="shared" si="136"/>
        <v>147.30000000000001</v>
      </c>
      <c r="G223" s="114">
        <f t="shared" si="137"/>
        <v>24.55</v>
      </c>
      <c r="H223" s="103">
        <f t="shared" si="138"/>
        <v>25.88</v>
      </c>
      <c r="I223" s="103">
        <f t="shared" si="139"/>
        <v>20.51</v>
      </c>
      <c r="J223" s="4">
        <f t="shared" si="134"/>
        <v>-24.55</v>
      </c>
      <c r="K223" s="4">
        <f t="shared" si="140"/>
        <v>2.0017891996911152</v>
      </c>
      <c r="AM223" s="103"/>
      <c r="AN223" s="107"/>
      <c r="AO223" s="107">
        <v>30</v>
      </c>
      <c r="AQ223" s="115">
        <v>25.59</v>
      </c>
      <c r="AR223" s="115">
        <v>26.57</v>
      </c>
      <c r="BA223" s="104"/>
      <c r="BL223" s="103">
        <v>25.08</v>
      </c>
      <c r="BP223" s="103">
        <v>25.88</v>
      </c>
      <c r="BS223" s="103">
        <v>25.47</v>
      </c>
      <c r="BV223" s="103">
        <v>25.29</v>
      </c>
      <c r="BY223" s="103">
        <v>20.51</v>
      </c>
      <c r="CF223" s="103">
        <v>25.07</v>
      </c>
      <c r="CH223" s="128"/>
    </row>
    <row r="224" spans="1:86">
      <c r="A224" s="103"/>
      <c r="B224" s="107"/>
      <c r="C224" s="107">
        <v>50</v>
      </c>
      <c r="D224" s="115"/>
      <c r="E224" s="103">
        <f t="shared" si="135"/>
        <v>6</v>
      </c>
      <c r="F224" s="103">
        <f t="shared" si="136"/>
        <v>147.04</v>
      </c>
      <c r="G224" s="114">
        <f t="shared" si="137"/>
        <v>24.506666666666664</v>
      </c>
      <c r="H224" s="103">
        <f t="shared" si="138"/>
        <v>25.82</v>
      </c>
      <c r="I224" s="103">
        <f t="shared" si="139"/>
        <v>20.420000000000002</v>
      </c>
      <c r="J224" s="4">
        <f t="shared" si="134"/>
        <v>-24.506666666666664</v>
      </c>
      <c r="K224" s="4">
        <f t="shared" si="140"/>
        <v>2.0252571853141674</v>
      </c>
      <c r="AM224" s="103"/>
      <c r="AN224" s="107"/>
      <c r="AO224" s="107">
        <v>50</v>
      </c>
      <c r="AQ224" s="115">
        <v>25.59</v>
      </c>
      <c r="AR224" s="115">
        <v>26.49</v>
      </c>
      <c r="BA224" s="104"/>
      <c r="BL224" s="103">
        <v>25.08</v>
      </c>
      <c r="BP224" s="103">
        <v>25.82</v>
      </c>
      <c r="BS224" s="103">
        <v>25.47</v>
      </c>
      <c r="BV224" s="103">
        <v>25.3</v>
      </c>
      <c r="BY224" s="103">
        <v>20.420000000000002</v>
      </c>
      <c r="CF224" s="103">
        <v>24.95</v>
      </c>
      <c r="CH224" s="128"/>
    </row>
    <row r="225" spans="1:86">
      <c r="A225" s="103"/>
      <c r="B225" s="107"/>
      <c r="C225" s="107">
        <v>75</v>
      </c>
      <c r="D225" s="115"/>
      <c r="E225" s="103">
        <f t="shared" si="135"/>
        <v>6</v>
      </c>
      <c r="F225" s="103">
        <f t="shared" si="136"/>
        <v>142.84</v>
      </c>
      <c r="G225" s="114">
        <f t="shared" si="137"/>
        <v>23.806666666666668</v>
      </c>
      <c r="H225" s="103">
        <f t="shared" si="138"/>
        <v>25.51</v>
      </c>
      <c r="I225" s="103">
        <f t="shared" si="139"/>
        <v>18.440000000000001</v>
      </c>
      <c r="J225" s="4">
        <f t="shared" ref="J225:J241" si="141">D225-G225</f>
        <v>-23.806666666666668</v>
      </c>
      <c r="K225" s="4">
        <f t="shared" si="140"/>
        <v>2.7381429229802281</v>
      </c>
      <c r="AM225" s="103"/>
      <c r="AN225" s="107"/>
      <c r="AO225" s="107">
        <v>75</v>
      </c>
      <c r="AQ225" s="115">
        <v>25.59</v>
      </c>
      <c r="AR225" s="115">
        <v>24.81</v>
      </c>
      <c r="BA225" s="104"/>
      <c r="BL225" s="103">
        <v>25.21</v>
      </c>
      <c r="BP225" s="103">
        <v>25.51</v>
      </c>
      <c r="BS225" s="103">
        <v>25.46</v>
      </c>
      <c r="BV225" s="103">
        <v>24.78</v>
      </c>
      <c r="BY225" s="103">
        <v>18.440000000000001</v>
      </c>
      <c r="CF225" s="103">
        <v>23.44</v>
      </c>
      <c r="CH225" s="128"/>
    </row>
    <row r="226" spans="1:86">
      <c r="A226" s="103"/>
      <c r="B226" s="107"/>
      <c r="C226" s="107">
        <v>100</v>
      </c>
      <c r="D226" s="115"/>
      <c r="E226" s="103">
        <f t="shared" si="135"/>
        <v>6</v>
      </c>
      <c r="F226" s="103">
        <f t="shared" si="136"/>
        <v>132.59999999999997</v>
      </c>
      <c r="G226" s="114">
        <f t="shared" si="137"/>
        <v>22.099999999999994</v>
      </c>
      <c r="H226" s="103">
        <f t="shared" si="138"/>
        <v>24.38</v>
      </c>
      <c r="I226" s="103">
        <f t="shared" si="139"/>
        <v>15.46</v>
      </c>
      <c r="J226" s="4">
        <f t="shared" si="141"/>
        <v>-22.099999999999994</v>
      </c>
      <c r="K226" s="4">
        <f t="shared" si="140"/>
        <v>3.521550794749412</v>
      </c>
      <c r="AM226" s="103"/>
      <c r="AN226" s="107"/>
      <c r="AO226" s="107">
        <v>100</v>
      </c>
      <c r="AQ226" s="115">
        <v>23.96</v>
      </c>
      <c r="AR226" s="115">
        <v>21.4</v>
      </c>
      <c r="BA226" s="104"/>
      <c r="BL226" s="103">
        <v>24.22</v>
      </c>
      <c r="BP226" s="103">
        <v>24.38</v>
      </c>
      <c r="BS226" s="103">
        <v>24.33</v>
      </c>
      <c r="BV226" s="103">
        <v>23.38</v>
      </c>
      <c r="BY226" s="103">
        <v>15.46</v>
      </c>
      <c r="CF226" s="103">
        <v>20.83</v>
      </c>
      <c r="CH226" s="128"/>
    </row>
    <row r="227" spans="1:86">
      <c r="A227" s="103"/>
      <c r="B227" s="107"/>
      <c r="C227" s="107">
        <v>150</v>
      </c>
      <c r="D227" s="115"/>
      <c r="E227" s="103">
        <f t="shared" si="135"/>
        <v>6</v>
      </c>
      <c r="F227" s="103">
        <f t="shared" si="136"/>
        <v>107.66999999999999</v>
      </c>
      <c r="G227" s="114">
        <f t="shared" si="137"/>
        <v>17.944999999999997</v>
      </c>
      <c r="H227" s="103">
        <f t="shared" si="138"/>
        <v>20.48</v>
      </c>
      <c r="I227" s="103">
        <f t="shared" si="139"/>
        <v>11.91</v>
      </c>
      <c r="J227" s="4">
        <f t="shared" si="141"/>
        <v>-17.944999999999997</v>
      </c>
      <c r="K227" s="4">
        <f t="shared" si="140"/>
        <v>3.2403626340272598</v>
      </c>
      <c r="AM227" s="103"/>
      <c r="AN227" s="107"/>
      <c r="AO227" s="107">
        <v>150</v>
      </c>
      <c r="AQ227" s="115">
        <v>20.69</v>
      </c>
      <c r="AR227" s="115">
        <v>19.440000000000001</v>
      </c>
      <c r="BA227" s="104"/>
      <c r="BL227" s="103">
        <v>17.97</v>
      </c>
      <c r="BP227" s="103">
        <v>20.48</v>
      </c>
      <c r="BS227" s="103">
        <v>19.8</v>
      </c>
      <c r="BV227" s="103">
        <v>20.32</v>
      </c>
      <c r="BY227" s="103">
        <v>11.91</v>
      </c>
      <c r="CF227" s="103">
        <v>17.190000000000001</v>
      </c>
      <c r="CH227" s="128"/>
    </row>
    <row r="228" spans="1:86">
      <c r="A228" s="103"/>
      <c r="B228" s="107"/>
      <c r="C228" s="107">
        <v>200</v>
      </c>
      <c r="D228" s="115"/>
      <c r="E228" s="103">
        <f t="shared" si="135"/>
        <v>6</v>
      </c>
      <c r="F228" s="103">
        <f t="shared" si="136"/>
        <v>92.45</v>
      </c>
      <c r="G228" s="114">
        <f t="shared" si="137"/>
        <v>15.408333333333333</v>
      </c>
      <c r="H228" s="103">
        <f t="shared" si="138"/>
        <v>18.78</v>
      </c>
      <c r="I228" s="103">
        <f t="shared" si="139"/>
        <v>10.28</v>
      </c>
      <c r="J228" s="4">
        <f t="shared" si="141"/>
        <v>-15.408333333333333</v>
      </c>
      <c r="K228" s="4">
        <f t="shared" si="140"/>
        <v>2.904351333201038</v>
      </c>
      <c r="AM228" s="103"/>
      <c r="AN228" s="107"/>
      <c r="AO228" s="107">
        <v>200</v>
      </c>
      <c r="AQ228" s="115">
        <v>19.670000000000002</v>
      </c>
      <c r="AR228" s="115">
        <v>18.84</v>
      </c>
      <c r="BA228" s="104"/>
      <c r="BL228" s="103">
        <v>15.77</v>
      </c>
      <c r="BP228" s="103">
        <v>17.45</v>
      </c>
      <c r="BS228" s="103">
        <v>15.08</v>
      </c>
      <c r="BV228" s="103">
        <v>18.78</v>
      </c>
      <c r="BY228" s="103">
        <v>10.28</v>
      </c>
      <c r="CF228" s="103">
        <v>15.09</v>
      </c>
      <c r="CH228" s="128"/>
    </row>
    <row r="229" spans="1:86">
      <c r="A229" s="103"/>
      <c r="B229" s="107"/>
      <c r="C229" s="107">
        <v>300</v>
      </c>
      <c r="D229" s="115"/>
      <c r="E229" s="103">
        <f t="shared" si="135"/>
        <v>0</v>
      </c>
      <c r="F229" s="103">
        <f t="shared" si="136"/>
        <v>0</v>
      </c>
      <c r="G229" s="114" t="e">
        <f t="shared" si="137"/>
        <v>#DIV/0!</v>
      </c>
      <c r="H229" s="103">
        <f t="shared" si="138"/>
        <v>0</v>
      </c>
      <c r="I229" s="103">
        <f t="shared" si="139"/>
        <v>0</v>
      </c>
      <c r="J229" s="4" t="e">
        <f t="shared" si="141"/>
        <v>#DIV/0!</v>
      </c>
      <c r="K229" s="4" t="e">
        <f t="shared" si="140"/>
        <v>#DIV/0!</v>
      </c>
      <c r="AM229" s="103"/>
      <c r="AN229" s="107"/>
      <c r="AO229" s="107">
        <v>300</v>
      </c>
      <c r="AQ229" s="115">
        <v>15.52</v>
      </c>
      <c r="AR229" s="115">
        <v>17.059999999999999</v>
      </c>
      <c r="BA229" s="104"/>
      <c r="CH229" s="128"/>
    </row>
    <row r="230" spans="1:86">
      <c r="A230" s="103"/>
      <c r="B230" s="107"/>
      <c r="C230" s="107">
        <v>400</v>
      </c>
      <c r="D230" s="115"/>
      <c r="E230" s="103">
        <f t="shared" si="135"/>
        <v>0</v>
      </c>
      <c r="F230" s="103">
        <f t="shared" si="136"/>
        <v>0</v>
      </c>
      <c r="G230" s="114" t="e">
        <f t="shared" si="137"/>
        <v>#DIV/0!</v>
      </c>
      <c r="H230" s="103">
        <f t="shared" si="138"/>
        <v>0</v>
      </c>
      <c r="I230" s="103">
        <f t="shared" si="139"/>
        <v>0</v>
      </c>
      <c r="J230" s="4" t="e">
        <f t="shared" si="141"/>
        <v>#DIV/0!</v>
      </c>
      <c r="K230" s="4" t="e">
        <f t="shared" si="140"/>
        <v>#DIV/0!</v>
      </c>
      <c r="AM230" s="103"/>
      <c r="AN230" s="107"/>
      <c r="AO230" s="107">
        <v>400</v>
      </c>
      <c r="AQ230" s="115">
        <v>10.92</v>
      </c>
      <c r="AR230" s="115">
        <v>16.149999999999999</v>
      </c>
      <c r="BA230" s="104"/>
      <c r="CH230" s="128"/>
    </row>
    <row r="231" spans="1:86">
      <c r="A231" s="103"/>
      <c r="B231" s="107"/>
      <c r="C231" s="107">
        <v>500</v>
      </c>
      <c r="D231" s="115"/>
      <c r="E231" s="103">
        <f t="shared" si="135"/>
        <v>0</v>
      </c>
      <c r="F231" s="103">
        <f t="shared" si="136"/>
        <v>0</v>
      </c>
      <c r="G231" s="114" t="e">
        <f t="shared" si="137"/>
        <v>#DIV/0!</v>
      </c>
      <c r="H231" s="103">
        <f t="shared" si="138"/>
        <v>0</v>
      </c>
      <c r="I231" s="103">
        <f t="shared" si="139"/>
        <v>0</v>
      </c>
      <c r="J231" s="4" t="e">
        <f t="shared" si="141"/>
        <v>#DIV/0!</v>
      </c>
      <c r="K231" s="4" t="e">
        <f t="shared" si="140"/>
        <v>#DIV/0!</v>
      </c>
      <c r="AM231" s="103"/>
      <c r="AN231" s="107"/>
      <c r="AO231" s="107">
        <v>500</v>
      </c>
      <c r="AQ231" s="115">
        <v>9.94</v>
      </c>
      <c r="AR231" s="115">
        <v>12.72</v>
      </c>
      <c r="BA231" s="104"/>
      <c r="CH231" s="128"/>
    </row>
    <row r="232" spans="1:86">
      <c r="A232" s="103"/>
      <c r="B232" s="107"/>
      <c r="C232" s="107">
        <v>600</v>
      </c>
      <c r="E232" s="103">
        <f t="shared" si="135"/>
        <v>0</v>
      </c>
      <c r="F232" s="103">
        <f t="shared" si="136"/>
        <v>0</v>
      </c>
      <c r="G232" s="114" t="e">
        <f t="shared" si="137"/>
        <v>#DIV/0!</v>
      </c>
      <c r="H232" s="103">
        <f t="shared" si="138"/>
        <v>0</v>
      </c>
      <c r="I232" s="103">
        <f t="shared" si="139"/>
        <v>0</v>
      </c>
      <c r="J232" s="4" t="e">
        <f t="shared" si="141"/>
        <v>#DIV/0!</v>
      </c>
      <c r="K232" s="4" t="e">
        <f t="shared" si="140"/>
        <v>#DIV/0!</v>
      </c>
      <c r="AM232" s="103"/>
      <c r="AN232" s="107"/>
      <c r="AO232" s="107">
        <v>600</v>
      </c>
      <c r="AS232" s="103"/>
      <c r="AT232" s="103"/>
      <c r="AU232" s="103"/>
      <c r="AY232" s="103"/>
      <c r="AZ232" s="103"/>
      <c r="BA232" s="104"/>
      <c r="BB232" s="103"/>
      <c r="BC232" s="103"/>
      <c r="BD232" s="103"/>
      <c r="BE232" s="103"/>
      <c r="BF232" s="103"/>
      <c r="BG232" s="103"/>
      <c r="BH232" s="103"/>
      <c r="BI232" s="103"/>
      <c r="BJ232" s="103"/>
      <c r="BK232" s="103"/>
      <c r="BL232" s="103"/>
      <c r="BM232" s="103"/>
      <c r="BN232" s="103"/>
      <c r="BO232" s="103"/>
      <c r="BP232" s="103"/>
      <c r="BQ232" s="103"/>
      <c r="BR232" s="103"/>
      <c r="BS232" s="103"/>
      <c r="BT232" s="103"/>
      <c r="BU232" s="103"/>
      <c r="BV232" s="103"/>
      <c r="BW232" s="103"/>
      <c r="BX232" s="103"/>
      <c r="BY232" s="103"/>
      <c r="BZ232" s="103"/>
      <c r="CA232" s="103"/>
      <c r="CB232" s="103"/>
      <c r="CC232" s="103"/>
      <c r="CD232" s="103"/>
      <c r="CE232" s="103"/>
      <c r="CF232" s="103"/>
      <c r="CG232" s="103"/>
      <c r="CH232" s="128"/>
    </row>
    <row r="233" spans="1:86">
      <c r="A233" s="103"/>
      <c r="B233" s="104"/>
      <c r="C233" s="104"/>
      <c r="E233" s="103"/>
      <c r="F233" s="103"/>
      <c r="G233" s="114"/>
      <c r="H233" s="103"/>
      <c r="I233" s="103"/>
      <c r="J233" s="4"/>
      <c r="K233" s="4"/>
      <c r="AM233" s="103"/>
      <c r="AN233" s="104"/>
      <c r="AO233" s="104"/>
      <c r="AS233" s="103"/>
      <c r="AT233" s="103"/>
      <c r="AU233" s="103"/>
      <c r="AY233" s="103"/>
      <c r="AZ233" s="103"/>
      <c r="BA233" s="104"/>
      <c r="BB233" s="103"/>
      <c r="BC233" s="103"/>
      <c r="BD233" s="103"/>
      <c r="BE233" s="103"/>
      <c r="BF233" s="103"/>
      <c r="BG233" s="103"/>
      <c r="BH233" s="103"/>
      <c r="BI233" s="103"/>
      <c r="BJ233" s="103"/>
      <c r="BK233" s="103"/>
      <c r="BL233" s="103"/>
      <c r="BM233" s="103"/>
      <c r="BN233" s="103"/>
      <c r="BO233" s="103"/>
      <c r="BP233" s="103"/>
      <c r="BQ233" s="103"/>
      <c r="BR233" s="103"/>
      <c r="BS233" s="103"/>
      <c r="BT233" s="103"/>
      <c r="BU233" s="103"/>
      <c r="BV233" s="103"/>
      <c r="BW233" s="103"/>
      <c r="BX233" s="103"/>
      <c r="BY233" s="103"/>
      <c r="BZ233" s="103"/>
      <c r="CA233" s="103"/>
      <c r="CB233" s="103"/>
      <c r="CC233" s="103"/>
      <c r="CD233" s="103"/>
      <c r="CE233" s="103"/>
      <c r="CF233" s="103"/>
      <c r="CG233" s="103"/>
      <c r="CH233" s="104"/>
    </row>
    <row r="234" spans="1:86">
      <c r="A234" s="105"/>
      <c r="B234" s="106"/>
      <c r="C234" s="106" t="s">
        <v>14</v>
      </c>
      <c r="D234" s="115"/>
      <c r="E234" s="103">
        <f>COUNT(AS234:CH234)</f>
        <v>5</v>
      </c>
      <c r="F234" s="103">
        <f>SUM(AS234:CH234)</f>
        <v>592</v>
      </c>
      <c r="G234" s="114">
        <f>AVERAGE(AS234:CH234)</f>
        <v>118.4</v>
      </c>
      <c r="H234" s="103">
        <f>MAX(AS234:CH234)</f>
        <v>150</v>
      </c>
      <c r="I234" s="103">
        <f>MIN(AS234:CH234)</f>
        <v>80</v>
      </c>
      <c r="J234" s="4">
        <f>D234-G234</f>
        <v>-118.4</v>
      </c>
      <c r="K234" s="4">
        <f>STDEV(AS234:CH234)</f>
        <v>31.413372948475292</v>
      </c>
      <c r="AM234" s="105"/>
      <c r="AN234" s="106"/>
      <c r="AO234" s="106" t="s">
        <v>14</v>
      </c>
      <c r="AQ234" s="115">
        <v>49</v>
      </c>
      <c r="AR234" s="115">
        <v>75</v>
      </c>
      <c r="AS234" s="105"/>
      <c r="AT234" s="105"/>
      <c r="AU234" s="105"/>
      <c r="AY234" s="105"/>
      <c r="AZ234" s="105"/>
      <c r="BA234" s="104"/>
      <c r="BB234" s="105"/>
      <c r="BC234" s="105"/>
      <c r="BD234" s="105"/>
      <c r="BE234" s="105"/>
      <c r="BF234" s="105"/>
      <c r="BG234" s="105"/>
      <c r="BH234" s="105"/>
      <c r="BI234" s="105"/>
      <c r="BJ234" s="105"/>
      <c r="BK234" s="105"/>
      <c r="BL234" s="105">
        <v>94</v>
      </c>
      <c r="BM234" s="105"/>
      <c r="BN234" s="105"/>
      <c r="BO234" s="105"/>
      <c r="BP234" s="105">
        <v>120</v>
      </c>
      <c r="BQ234" s="105"/>
      <c r="BR234" s="105"/>
      <c r="BS234" s="105">
        <v>148</v>
      </c>
      <c r="BT234" s="105"/>
      <c r="BU234" s="105"/>
      <c r="BV234" s="105">
        <v>150</v>
      </c>
      <c r="BW234" s="105"/>
      <c r="BX234" s="105"/>
      <c r="BY234" s="105">
        <v>80</v>
      </c>
      <c r="BZ234" s="105"/>
      <c r="CA234" s="105"/>
      <c r="CB234" s="105"/>
      <c r="CC234" s="105"/>
      <c r="CD234" s="105"/>
      <c r="CE234" s="105"/>
      <c r="CF234" s="105"/>
      <c r="CG234" s="105"/>
      <c r="CH234" s="143"/>
    </row>
    <row r="235" spans="1:86">
      <c r="A235" s="103"/>
      <c r="B235" s="107"/>
      <c r="C235" s="107" t="s">
        <v>15</v>
      </c>
      <c r="D235" s="115"/>
      <c r="E235" s="103">
        <f>COUNT(AS235:CH235)</f>
        <v>5</v>
      </c>
      <c r="F235" s="103">
        <f>SUM(AS235:CH235)</f>
        <v>6.4</v>
      </c>
      <c r="G235" s="114">
        <f>AVERAGE(AS235:CH235)</f>
        <v>1.28</v>
      </c>
      <c r="H235" s="103">
        <f>MAX(AS235:CH235)</f>
        <v>2.1</v>
      </c>
      <c r="I235" s="103">
        <f>MIN(AS235:CH235)</f>
        <v>0.7</v>
      </c>
      <c r="J235" s="4">
        <f>D235-G235</f>
        <v>-1.28</v>
      </c>
      <c r="K235" s="4">
        <f>STDEV(AS235:CH235)</f>
        <v>0.63007936008093446</v>
      </c>
      <c r="AM235" s="103"/>
      <c r="AN235" s="107"/>
      <c r="AO235" s="107" t="s">
        <v>15</v>
      </c>
      <c r="AQ235" s="115">
        <v>1.8</v>
      </c>
      <c r="AR235" s="115">
        <v>1</v>
      </c>
      <c r="AS235" s="103"/>
      <c r="AT235" s="103"/>
      <c r="AU235" s="103"/>
      <c r="AY235" s="103"/>
      <c r="AZ235" s="103"/>
      <c r="BA235" s="104"/>
      <c r="BB235" s="103"/>
      <c r="BC235" s="103"/>
      <c r="BD235" s="103"/>
      <c r="BE235" s="103"/>
      <c r="BF235" s="103"/>
      <c r="BG235" s="103"/>
      <c r="BH235" s="103"/>
      <c r="BI235" s="103"/>
      <c r="BJ235" s="103"/>
      <c r="BK235" s="103"/>
      <c r="BL235" s="103">
        <v>1</v>
      </c>
      <c r="BM235" s="103"/>
      <c r="BN235" s="103"/>
      <c r="BO235" s="103"/>
      <c r="BP235" s="103">
        <v>2.1</v>
      </c>
      <c r="BQ235" s="103"/>
      <c r="BR235" s="103"/>
      <c r="BS235" s="103">
        <v>1.8</v>
      </c>
      <c r="BT235" s="103"/>
      <c r="BU235" s="103"/>
      <c r="BV235" s="103">
        <v>0.8</v>
      </c>
      <c r="BW235" s="103"/>
      <c r="BX235" s="103"/>
      <c r="BY235" s="103">
        <v>0.7</v>
      </c>
      <c r="BZ235" s="103"/>
      <c r="CA235" s="103"/>
      <c r="CB235" s="103"/>
      <c r="CC235" s="103"/>
      <c r="CD235" s="103"/>
      <c r="CE235" s="103"/>
      <c r="CF235" s="103"/>
      <c r="CG235" s="103"/>
      <c r="CH235" s="128"/>
    </row>
    <row r="236" spans="1:86" s="113" customFormat="1">
      <c r="A236" s="111" t="s">
        <v>0</v>
      </c>
      <c r="B236" s="110" t="s">
        <v>1</v>
      </c>
      <c r="C236" s="110" t="s">
        <v>2</v>
      </c>
      <c r="E236" s="110" t="s">
        <v>3</v>
      </c>
      <c r="F236" s="110" t="s">
        <v>78</v>
      </c>
      <c r="G236" s="112" t="s">
        <v>4</v>
      </c>
      <c r="H236" s="110" t="s">
        <v>5</v>
      </c>
      <c r="I236" s="110" t="s">
        <v>6</v>
      </c>
      <c r="J236" s="120" t="s">
        <v>7</v>
      </c>
      <c r="K236" s="120" t="s">
        <v>8</v>
      </c>
      <c r="AM236" s="110" t="s">
        <v>10</v>
      </c>
      <c r="AN236" s="110" t="s">
        <v>11</v>
      </c>
      <c r="AO236" s="110" t="s">
        <v>12</v>
      </c>
      <c r="AQ236" s="113">
        <v>2006</v>
      </c>
      <c r="AR236" s="113">
        <v>2005</v>
      </c>
      <c r="AS236" s="110"/>
      <c r="AT236" s="110"/>
      <c r="AU236" s="110"/>
      <c r="AY236" s="110"/>
      <c r="AZ236" s="110"/>
      <c r="BA236" s="110">
        <v>1996</v>
      </c>
      <c r="BB236" s="110"/>
      <c r="BC236" s="110"/>
      <c r="BD236" s="110"/>
      <c r="BE236" s="110"/>
      <c r="BF236" s="110">
        <v>1991</v>
      </c>
      <c r="BG236" s="110">
        <v>1990</v>
      </c>
      <c r="BH236" s="110">
        <v>1990</v>
      </c>
      <c r="BI236" s="110">
        <v>1990</v>
      </c>
      <c r="BJ236" s="110">
        <v>1989</v>
      </c>
      <c r="BK236" s="110">
        <v>1988</v>
      </c>
      <c r="BL236" s="110">
        <v>1988</v>
      </c>
      <c r="BM236" s="110">
        <v>1988</v>
      </c>
      <c r="BN236" s="110">
        <v>1987</v>
      </c>
      <c r="BO236" s="110">
        <v>1987</v>
      </c>
      <c r="BP236" s="110">
        <v>1987</v>
      </c>
      <c r="BQ236" s="110">
        <v>1986</v>
      </c>
      <c r="BR236" s="110">
        <v>1986</v>
      </c>
      <c r="BS236" s="110">
        <v>1986</v>
      </c>
      <c r="BT236" s="110">
        <v>1985</v>
      </c>
      <c r="BU236" s="110">
        <v>1985</v>
      </c>
      <c r="BV236" s="110">
        <v>1985</v>
      </c>
      <c r="BW236" s="110">
        <v>1984</v>
      </c>
      <c r="BX236" s="110">
        <v>1984</v>
      </c>
      <c r="BY236" s="110">
        <v>1984</v>
      </c>
      <c r="BZ236" s="110">
        <v>1983</v>
      </c>
      <c r="CA236" s="110">
        <v>1983</v>
      </c>
      <c r="CB236" s="110">
        <v>1983</v>
      </c>
      <c r="CC236" s="110">
        <v>1983</v>
      </c>
      <c r="CD236" s="110">
        <v>1982</v>
      </c>
      <c r="CE236" s="110">
        <v>1981</v>
      </c>
      <c r="CF236" s="110">
        <v>1981</v>
      </c>
      <c r="CG236" s="110">
        <v>1981</v>
      </c>
      <c r="CH236" s="110">
        <v>1980</v>
      </c>
    </row>
    <row r="237" spans="1:86">
      <c r="A237" s="104">
        <v>10</v>
      </c>
      <c r="B237" s="107">
        <v>76</v>
      </c>
      <c r="C237" s="107" t="s">
        <v>13</v>
      </c>
      <c r="D237" s="115"/>
      <c r="E237" s="103">
        <f t="shared" ref="E237:E250" si="142">COUNT(AS237:CH237)</f>
        <v>6</v>
      </c>
      <c r="F237" s="103">
        <f t="shared" ref="F237:F250" si="143">SUM(AS237:CH237)</f>
        <v>98</v>
      </c>
      <c r="G237" s="114">
        <f t="shared" ref="G237:G250" si="144">AVERAGE(AS237:CH237)</f>
        <v>16.333333333333332</v>
      </c>
      <c r="H237" s="103">
        <f t="shared" ref="H237:H250" si="145">MAX(AS237:CH237)</f>
        <v>26</v>
      </c>
      <c r="I237" s="103">
        <f t="shared" ref="I237:I250" si="146">MIN(AS237:CH237)</f>
        <v>6</v>
      </c>
      <c r="J237" s="4">
        <f t="shared" si="141"/>
        <v>-16.333333333333332</v>
      </c>
      <c r="K237" s="4">
        <f t="shared" ref="K237:K250" si="147">STDEV(AS237:CH237)</f>
        <v>8.640987597877146</v>
      </c>
      <c r="AM237" s="104">
        <v>10</v>
      </c>
      <c r="AN237" s="107">
        <v>76</v>
      </c>
      <c r="AO237" s="107" t="s">
        <v>13</v>
      </c>
      <c r="AQ237" s="115">
        <v>11</v>
      </c>
      <c r="AR237" s="115">
        <v>5</v>
      </c>
      <c r="AS237" s="104"/>
      <c r="AT237" s="104"/>
      <c r="AU237" s="104"/>
      <c r="AY237" s="104"/>
      <c r="AZ237" s="104"/>
      <c r="BA237" s="104"/>
      <c r="BB237" s="104"/>
      <c r="BC237" s="104"/>
      <c r="BD237" s="104"/>
      <c r="BE237" s="104"/>
      <c r="BF237" s="104"/>
      <c r="BG237" s="104"/>
      <c r="BH237" s="104"/>
      <c r="BI237" s="104"/>
      <c r="BJ237" s="104"/>
      <c r="BK237" s="104"/>
      <c r="BL237" s="104">
        <v>21</v>
      </c>
      <c r="BM237" s="104"/>
      <c r="BN237" s="104"/>
      <c r="BO237" s="104"/>
      <c r="BP237" s="104">
        <v>7</v>
      </c>
      <c r="BQ237" s="104"/>
      <c r="BR237" s="104"/>
      <c r="BS237" s="104">
        <v>14</v>
      </c>
      <c r="BT237" s="104"/>
      <c r="BU237" s="104"/>
      <c r="BV237" s="104">
        <v>24</v>
      </c>
      <c r="BW237" s="104"/>
      <c r="BX237" s="104"/>
      <c r="BY237" s="104">
        <v>26</v>
      </c>
      <c r="BZ237" s="104"/>
      <c r="CA237" s="104"/>
      <c r="CB237" s="104"/>
      <c r="CC237" s="104"/>
      <c r="CD237" s="104"/>
      <c r="CE237" s="104"/>
      <c r="CF237" s="104">
        <v>6</v>
      </c>
      <c r="CG237" s="104"/>
      <c r="CH237" s="128"/>
    </row>
    <row r="238" spans="1:86">
      <c r="A238" s="103"/>
      <c r="B238" s="107"/>
      <c r="C238" s="106">
        <v>0</v>
      </c>
      <c r="D238" s="115"/>
      <c r="E238" s="103">
        <f t="shared" si="142"/>
        <v>6</v>
      </c>
      <c r="F238" s="103">
        <f t="shared" si="143"/>
        <v>151.20000000000002</v>
      </c>
      <c r="G238" s="114">
        <f t="shared" si="144"/>
        <v>25.200000000000003</v>
      </c>
      <c r="H238" s="103">
        <f t="shared" si="145"/>
        <v>26.2</v>
      </c>
      <c r="I238" s="103">
        <f t="shared" si="146"/>
        <v>22.5</v>
      </c>
      <c r="J238" s="4">
        <f t="shared" si="141"/>
        <v>-25.200000000000003</v>
      </c>
      <c r="K238" s="4">
        <f t="shared" si="147"/>
        <v>1.3564659966250534</v>
      </c>
      <c r="AM238" s="103"/>
      <c r="AN238" s="107"/>
      <c r="AO238" s="106">
        <v>0</v>
      </c>
      <c r="AQ238" s="115">
        <v>25.5</v>
      </c>
      <c r="AR238" s="115">
        <v>27.1</v>
      </c>
      <c r="AS238" s="105"/>
      <c r="AT238" s="105"/>
      <c r="AU238" s="105"/>
      <c r="AY238" s="105"/>
      <c r="AZ238" s="105"/>
      <c r="BA238" s="104"/>
      <c r="BB238" s="105"/>
      <c r="BC238" s="105"/>
      <c r="BD238" s="105"/>
      <c r="BE238" s="105"/>
      <c r="BF238" s="105"/>
      <c r="BG238" s="105"/>
      <c r="BH238" s="105"/>
      <c r="BI238" s="105"/>
      <c r="BJ238" s="105"/>
      <c r="BK238" s="105"/>
      <c r="BL238" s="105">
        <v>25.7</v>
      </c>
      <c r="BM238" s="105"/>
      <c r="BN238" s="105"/>
      <c r="BO238" s="105"/>
      <c r="BP238" s="105">
        <v>25.9</v>
      </c>
      <c r="BQ238" s="105"/>
      <c r="BR238" s="105"/>
      <c r="BS238" s="105">
        <v>26.2</v>
      </c>
      <c r="BT238" s="105"/>
      <c r="BU238" s="105"/>
      <c r="BV238" s="105">
        <v>25.6</v>
      </c>
      <c r="BW238" s="105"/>
      <c r="BX238" s="105"/>
      <c r="BY238" s="105">
        <v>22.5</v>
      </c>
      <c r="BZ238" s="105"/>
      <c r="CA238" s="105"/>
      <c r="CB238" s="105"/>
      <c r="CC238" s="105"/>
      <c r="CD238" s="105"/>
      <c r="CE238" s="105"/>
      <c r="CF238" s="105">
        <v>25.3</v>
      </c>
      <c r="CG238" s="105"/>
      <c r="CH238" s="143"/>
    </row>
    <row r="239" spans="1:86">
      <c r="A239" s="103"/>
      <c r="B239" s="107"/>
      <c r="C239" s="107">
        <v>10</v>
      </c>
      <c r="D239" s="115"/>
      <c r="E239" s="103">
        <f t="shared" si="142"/>
        <v>6</v>
      </c>
      <c r="F239" s="103">
        <f t="shared" si="143"/>
        <v>149.47999999999999</v>
      </c>
      <c r="G239" s="114">
        <f t="shared" si="144"/>
        <v>24.91333333333333</v>
      </c>
      <c r="H239" s="103">
        <f t="shared" si="145"/>
        <v>26.1</v>
      </c>
      <c r="I239" s="103">
        <f t="shared" si="146"/>
        <v>21.62</v>
      </c>
      <c r="J239" s="4">
        <f t="shared" si="141"/>
        <v>-24.91333333333333</v>
      </c>
      <c r="K239" s="4">
        <f t="shared" si="147"/>
        <v>1.6534892399609578</v>
      </c>
      <c r="AM239" s="103"/>
      <c r="AN239" s="107"/>
      <c r="AO239" s="107">
        <v>10</v>
      </c>
      <c r="AQ239" s="115">
        <v>25.61</v>
      </c>
      <c r="AR239" s="115">
        <v>27.19</v>
      </c>
      <c r="BA239" s="104"/>
      <c r="BL239" s="103">
        <v>25.12</v>
      </c>
      <c r="BP239" s="103">
        <v>26.1</v>
      </c>
      <c r="BS239" s="103">
        <v>25.82</v>
      </c>
      <c r="BV239" s="103">
        <v>25.24</v>
      </c>
      <c r="BY239" s="103">
        <v>21.62</v>
      </c>
      <c r="CF239" s="103">
        <v>25.58</v>
      </c>
      <c r="CH239" s="128"/>
    </row>
    <row r="240" spans="1:86">
      <c r="A240" s="103"/>
      <c r="B240" s="107"/>
      <c r="C240" s="107">
        <v>20</v>
      </c>
      <c r="D240" s="115"/>
      <c r="E240" s="103">
        <f t="shared" si="142"/>
        <v>6</v>
      </c>
      <c r="F240" s="103">
        <f t="shared" si="143"/>
        <v>148.75</v>
      </c>
      <c r="G240" s="114">
        <f t="shared" si="144"/>
        <v>24.791666666666668</v>
      </c>
      <c r="H240" s="103">
        <f t="shared" si="145"/>
        <v>26.09</v>
      </c>
      <c r="I240" s="103">
        <f t="shared" si="146"/>
        <v>20.87</v>
      </c>
      <c r="J240" s="4">
        <f t="shared" si="141"/>
        <v>-24.791666666666668</v>
      </c>
      <c r="K240" s="4">
        <f t="shared" si="147"/>
        <v>1.9537596235634171</v>
      </c>
      <c r="AM240" s="103"/>
      <c r="AN240" s="107"/>
      <c r="AO240" s="107">
        <v>20</v>
      </c>
      <c r="AQ240" s="115">
        <v>25.61</v>
      </c>
      <c r="AR240" s="115">
        <v>27.19</v>
      </c>
      <c r="BA240" s="104"/>
      <c r="BL240" s="103">
        <v>25.12</v>
      </c>
      <c r="BP240" s="103">
        <v>26.09</v>
      </c>
      <c r="BS240" s="103">
        <v>25.8</v>
      </c>
      <c r="BV240" s="103">
        <v>25.25</v>
      </c>
      <c r="BY240" s="103">
        <v>20.87</v>
      </c>
      <c r="CF240" s="103">
        <v>25.62</v>
      </c>
      <c r="CH240" s="128"/>
    </row>
    <row r="241" spans="1:86">
      <c r="A241" s="103"/>
      <c r="B241" s="107"/>
      <c r="C241" s="107">
        <v>30</v>
      </c>
      <c r="D241" s="115"/>
      <c r="E241" s="103">
        <f t="shared" si="142"/>
        <v>6</v>
      </c>
      <c r="F241" s="103">
        <f t="shared" si="143"/>
        <v>148.36999999999998</v>
      </c>
      <c r="G241" s="114">
        <f t="shared" si="144"/>
        <v>24.728333333333328</v>
      </c>
      <c r="H241" s="103">
        <f t="shared" si="145"/>
        <v>26.09</v>
      </c>
      <c r="I241" s="103">
        <f t="shared" si="146"/>
        <v>20.55</v>
      </c>
      <c r="J241" s="4">
        <f t="shared" si="141"/>
        <v>-24.728333333333328</v>
      </c>
      <c r="K241" s="4">
        <f t="shared" si="147"/>
        <v>2.0807538697949512</v>
      </c>
      <c r="AM241" s="103"/>
      <c r="AN241" s="107"/>
      <c r="AO241" s="107">
        <v>30</v>
      </c>
      <c r="AQ241" s="115">
        <v>25.61</v>
      </c>
      <c r="AR241" s="115">
        <v>27.19</v>
      </c>
      <c r="BA241" s="104"/>
      <c r="BL241" s="103">
        <v>25.07</v>
      </c>
      <c r="BP241" s="103">
        <v>26.09</v>
      </c>
      <c r="BS241" s="103">
        <v>25.79</v>
      </c>
      <c r="BV241" s="103">
        <v>25.22</v>
      </c>
      <c r="BY241" s="103">
        <v>20.55</v>
      </c>
      <c r="CF241" s="103">
        <v>25.65</v>
      </c>
      <c r="CH241" s="128"/>
    </row>
    <row r="242" spans="1:86">
      <c r="A242" s="103"/>
      <c r="B242" s="107"/>
      <c r="C242" s="107">
        <v>50</v>
      </c>
      <c r="D242" s="115"/>
      <c r="E242" s="103">
        <f t="shared" si="142"/>
        <v>6</v>
      </c>
      <c r="F242" s="103">
        <f t="shared" si="143"/>
        <v>145.37</v>
      </c>
      <c r="G242" s="114">
        <f t="shared" si="144"/>
        <v>24.228333333333335</v>
      </c>
      <c r="H242" s="103">
        <f t="shared" si="145"/>
        <v>26.08</v>
      </c>
      <c r="I242" s="103">
        <f t="shared" si="146"/>
        <v>18.440000000000001</v>
      </c>
      <c r="J242" s="4">
        <f t="shared" ref="J242:J258" si="148">D242-G242</f>
        <v>-24.228333333333335</v>
      </c>
      <c r="K242" s="4">
        <f t="shared" si="147"/>
        <v>2.8773627971923554</v>
      </c>
      <c r="AM242" s="103"/>
      <c r="AN242" s="107"/>
      <c r="AO242" s="107">
        <v>50</v>
      </c>
      <c r="AQ242" s="115">
        <v>25.6</v>
      </c>
      <c r="AR242" s="115">
        <v>27.18</v>
      </c>
      <c r="BA242" s="104"/>
      <c r="BL242" s="103">
        <v>24.93</v>
      </c>
      <c r="BP242" s="103">
        <v>26.08</v>
      </c>
      <c r="BS242" s="103">
        <v>25.6</v>
      </c>
      <c r="BV242" s="103">
        <v>24.74</v>
      </c>
      <c r="BY242" s="103">
        <v>18.440000000000001</v>
      </c>
      <c r="CF242" s="103">
        <v>25.58</v>
      </c>
      <c r="CH242" s="128"/>
    </row>
    <row r="243" spans="1:86">
      <c r="A243" s="103"/>
      <c r="B243" s="107"/>
      <c r="C243" s="107">
        <v>75</v>
      </c>
      <c r="D243" s="115"/>
      <c r="E243" s="103">
        <f t="shared" si="142"/>
        <v>6</v>
      </c>
      <c r="F243" s="103">
        <f t="shared" si="143"/>
        <v>138.02000000000001</v>
      </c>
      <c r="G243" s="114">
        <f t="shared" si="144"/>
        <v>23.003333333333334</v>
      </c>
      <c r="H243" s="103">
        <f t="shared" si="145"/>
        <v>26.09</v>
      </c>
      <c r="I243" s="103">
        <f t="shared" si="146"/>
        <v>14.37</v>
      </c>
      <c r="J243" s="4">
        <f t="shared" si="148"/>
        <v>-23.003333333333334</v>
      </c>
      <c r="K243" s="4">
        <f t="shared" si="147"/>
        <v>4.3964834432380719</v>
      </c>
      <c r="AM243" s="103"/>
      <c r="AN243" s="107"/>
      <c r="AO243" s="107">
        <v>75</v>
      </c>
      <c r="AQ243" s="115">
        <v>24.15</v>
      </c>
      <c r="AR243" s="115">
        <v>23.55</v>
      </c>
      <c r="BA243" s="104"/>
      <c r="BL243" s="103">
        <v>23.83</v>
      </c>
      <c r="BP243" s="103">
        <v>26.09</v>
      </c>
      <c r="BS243" s="103">
        <v>25.47</v>
      </c>
      <c r="BV243" s="103">
        <v>22.85</v>
      </c>
      <c r="BY243" s="103">
        <v>14.37</v>
      </c>
      <c r="CF243" s="103">
        <v>25.41</v>
      </c>
      <c r="CH243" s="128"/>
    </row>
    <row r="244" spans="1:86">
      <c r="A244" s="103"/>
      <c r="B244" s="107"/>
      <c r="C244" s="107">
        <v>100</v>
      </c>
      <c r="D244" s="115"/>
      <c r="E244" s="103">
        <f t="shared" si="142"/>
        <v>6</v>
      </c>
      <c r="F244" s="103">
        <f t="shared" si="143"/>
        <v>133.57</v>
      </c>
      <c r="G244" s="114">
        <f t="shared" si="144"/>
        <v>22.261666666666667</v>
      </c>
      <c r="H244" s="103">
        <f t="shared" si="145"/>
        <v>25.22</v>
      </c>
      <c r="I244" s="103">
        <f t="shared" si="146"/>
        <v>13.67</v>
      </c>
      <c r="J244" s="4">
        <f t="shared" si="148"/>
        <v>-22.261666666666667</v>
      </c>
      <c r="K244" s="4">
        <f t="shared" si="147"/>
        <v>4.3892934131437018</v>
      </c>
      <c r="AM244" s="103"/>
      <c r="AN244" s="107"/>
      <c r="AO244" s="107">
        <v>100</v>
      </c>
      <c r="AQ244" s="115">
        <v>22.38</v>
      </c>
      <c r="AR244" s="115">
        <v>20.58</v>
      </c>
      <c r="BA244" s="104"/>
      <c r="BL244" s="103">
        <v>23.33</v>
      </c>
      <c r="BP244" s="103">
        <v>25.22</v>
      </c>
      <c r="BS244" s="103">
        <v>24.69</v>
      </c>
      <c r="BV244" s="103">
        <v>21.84</v>
      </c>
      <c r="BY244" s="103">
        <v>13.67</v>
      </c>
      <c r="CF244" s="103">
        <v>24.82</v>
      </c>
      <c r="CH244" s="128"/>
    </row>
    <row r="245" spans="1:86">
      <c r="A245" s="103"/>
      <c r="B245" s="107"/>
      <c r="C245" s="107">
        <v>150</v>
      </c>
      <c r="D245" s="115"/>
      <c r="E245" s="103">
        <f t="shared" si="142"/>
        <v>6</v>
      </c>
      <c r="F245" s="103">
        <f t="shared" si="143"/>
        <v>117.96</v>
      </c>
      <c r="G245" s="114">
        <f t="shared" si="144"/>
        <v>19.66</v>
      </c>
      <c r="H245" s="103">
        <f t="shared" si="145"/>
        <v>22.4</v>
      </c>
      <c r="I245" s="103">
        <f t="shared" si="146"/>
        <v>12.14</v>
      </c>
      <c r="J245" s="4">
        <f t="shared" si="148"/>
        <v>-19.66</v>
      </c>
      <c r="K245" s="4">
        <f t="shared" si="147"/>
        <v>3.7560564426004164</v>
      </c>
      <c r="AM245" s="103"/>
      <c r="AN245" s="107"/>
      <c r="AO245" s="107">
        <v>150</v>
      </c>
      <c r="AQ245" s="115">
        <v>20.93</v>
      </c>
      <c r="AR245" s="115">
        <v>19.64</v>
      </c>
      <c r="BA245" s="104"/>
      <c r="BL245" s="103">
        <v>22.4</v>
      </c>
      <c r="BP245" s="103">
        <v>21.38</v>
      </c>
      <c r="BS245" s="103">
        <v>21.07</v>
      </c>
      <c r="BV245" s="103">
        <v>20.78</v>
      </c>
      <c r="BY245" s="103">
        <v>12.14</v>
      </c>
      <c r="CF245" s="103">
        <v>20.190000000000001</v>
      </c>
      <c r="CH245" s="128"/>
    </row>
    <row r="246" spans="1:86">
      <c r="A246" s="103"/>
      <c r="B246" s="107"/>
      <c r="C246" s="107">
        <v>200</v>
      </c>
      <c r="D246" s="115"/>
      <c r="E246" s="103">
        <f t="shared" si="142"/>
        <v>6</v>
      </c>
      <c r="F246" s="103">
        <f t="shared" si="143"/>
        <v>101.26</v>
      </c>
      <c r="G246" s="114">
        <f t="shared" si="144"/>
        <v>16.876666666666669</v>
      </c>
      <c r="H246" s="103">
        <f t="shared" si="145"/>
        <v>19.25</v>
      </c>
      <c r="I246" s="103">
        <f t="shared" si="146"/>
        <v>10.17</v>
      </c>
      <c r="J246" s="4">
        <f t="shared" si="148"/>
        <v>-16.876666666666669</v>
      </c>
      <c r="K246" s="4">
        <f t="shared" si="147"/>
        <v>3.5150400661538241</v>
      </c>
      <c r="AM246" s="103"/>
      <c r="AN246" s="107"/>
      <c r="AO246" s="107">
        <v>200</v>
      </c>
      <c r="AQ246" s="115">
        <v>18.829999999999998</v>
      </c>
      <c r="AR246" s="115">
        <v>18.97</v>
      </c>
      <c r="BA246" s="104"/>
      <c r="BL246" s="103">
        <v>15.83</v>
      </c>
      <c r="BP246" s="103">
        <v>18.14</v>
      </c>
      <c r="BS246" s="103">
        <v>18.95</v>
      </c>
      <c r="BV246" s="103">
        <v>19.25</v>
      </c>
      <c r="BY246" s="103">
        <v>10.17</v>
      </c>
      <c r="CF246" s="103">
        <v>18.920000000000002</v>
      </c>
      <c r="CH246" s="128"/>
    </row>
    <row r="247" spans="1:86">
      <c r="A247" s="103"/>
      <c r="B247" s="107"/>
      <c r="C247" s="107">
        <v>300</v>
      </c>
      <c r="D247" s="115"/>
      <c r="E247" s="103">
        <f t="shared" si="142"/>
        <v>0</v>
      </c>
      <c r="F247" s="103">
        <f t="shared" si="143"/>
        <v>0</v>
      </c>
      <c r="G247" s="114" t="e">
        <f t="shared" si="144"/>
        <v>#DIV/0!</v>
      </c>
      <c r="H247" s="103">
        <f t="shared" si="145"/>
        <v>0</v>
      </c>
      <c r="I247" s="103">
        <f t="shared" si="146"/>
        <v>0</v>
      </c>
      <c r="J247" s="4" t="e">
        <f t="shared" si="148"/>
        <v>#DIV/0!</v>
      </c>
      <c r="K247" s="4" t="e">
        <f t="shared" si="147"/>
        <v>#DIV/0!</v>
      </c>
      <c r="AM247" s="103"/>
      <c r="AN247" s="107"/>
      <c r="AO247" s="107">
        <v>300</v>
      </c>
      <c r="AQ247" s="115">
        <v>15.62</v>
      </c>
      <c r="AR247" s="115">
        <v>17.489999999999998</v>
      </c>
      <c r="BA247" s="104"/>
      <c r="CH247" s="128"/>
    </row>
    <row r="248" spans="1:86">
      <c r="A248" s="103"/>
      <c r="B248" s="107"/>
      <c r="C248" s="107">
        <v>400</v>
      </c>
      <c r="E248" s="103">
        <f t="shared" si="142"/>
        <v>0</v>
      </c>
      <c r="F248" s="103">
        <f t="shared" si="143"/>
        <v>0</v>
      </c>
      <c r="G248" s="114" t="e">
        <f t="shared" si="144"/>
        <v>#DIV/0!</v>
      </c>
      <c r="H248" s="103">
        <f t="shared" si="145"/>
        <v>0</v>
      </c>
      <c r="I248" s="103">
        <f t="shared" si="146"/>
        <v>0</v>
      </c>
      <c r="J248" s="4" t="e">
        <f t="shared" si="148"/>
        <v>#DIV/0!</v>
      </c>
      <c r="K248" s="4" t="e">
        <f t="shared" si="147"/>
        <v>#DIV/0!</v>
      </c>
      <c r="AM248" s="103"/>
      <c r="AN248" s="107"/>
      <c r="AO248" s="107">
        <v>400</v>
      </c>
      <c r="BA248" s="104"/>
      <c r="CH248" s="128"/>
    </row>
    <row r="249" spans="1:86">
      <c r="A249" s="103"/>
      <c r="B249" s="107"/>
      <c r="C249" s="107">
        <v>500</v>
      </c>
      <c r="E249" s="103">
        <f t="shared" si="142"/>
        <v>0</v>
      </c>
      <c r="F249" s="103">
        <f t="shared" si="143"/>
        <v>0</v>
      </c>
      <c r="G249" s="114" t="e">
        <f t="shared" si="144"/>
        <v>#DIV/0!</v>
      </c>
      <c r="H249" s="103">
        <f t="shared" si="145"/>
        <v>0</v>
      </c>
      <c r="I249" s="103">
        <f t="shared" si="146"/>
        <v>0</v>
      </c>
      <c r="J249" s="4" t="e">
        <f t="shared" si="148"/>
        <v>#DIV/0!</v>
      </c>
      <c r="K249" s="4" t="e">
        <f t="shared" si="147"/>
        <v>#DIV/0!</v>
      </c>
      <c r="AM249" s="103"/>
      <c r="AN249" s="107"/>
      <c r="AO249" s="107">
        <v>500</v>
      </c>
      <c r="BA249" s="104"/>
      <c r="CH249" s="128"/>
    </row>
    <row r="250" spans="1:86">
      <c r="A250" s="103"/>
      <c r="B250" s="107"/>
      <c r="C250" s="107">
        <v>600</v>
      </c>
      <c r="E250" s="103">
        <f t="shared" si="142"/>
        <v>0</v>
      </c>
      <c r="F250" s="103">
        <f t="shared" si="143"/>
        <v>0</v>
      </c>
      <c r="G250" s="114" t="e">
        <f t="shared" si="144"/>
        <v>#DIV/0!</v>
      </c>
      <c r="H250" s="103">
        <f t="shared" si="145"/>
        <v>0</v>
      </c>
      <c r="I250" s="103">
        <f t="shared" si="146"/>
        <v>0</v>
      </c>
      <c r="J250" s="4" t="e">
        <f t="shared" si="148"/>
        <v>#DIV/0!</v>
      </c>
      <c r="K250" s="4" t="e">
        <f t="shared" si="147"/>
        <v>#DIV/0!</v>
      </c>
      <c r="AM250" s="103"/>
      <c r="AN250" s="107"/>
      <c r="AO250" s="107">
        <v>600</v>
      </c>
      <c r="AS250" s="103"/>
      <c r="AT250" s="103"/>
      <c r="AU250" s="103"/>
      <c r="AY250" s="103"/>
      <c r="AZ250" s="103"/>
      <c r="BA250" s="104"/>
      <c r="BB250" s="103"/>
      <c r="BC250" s="103"/>
      <c r="BD250" s="103"/>
      <c r="BE250" s="103"/>
      <c r="BF250" s="103"/>
      <c r="BG250" s="103"/>
      <c r="BH250" s="103"/>
      <c r="BI250" s="103"/>
      <c r="BJ250" s="103"/>
      <c r="BK250" s="103"/>
      <c r="BL250" s="103"/>
      <c r="BM250" s="103"/>
      <c r="BN250" s="103"/>
      <c r="BO250" s="103"/>
      <c r="BP250" s="103"/>
      <c r="BQ250" s="103"/>
      <c r="BR250" s="103"/>
      <c r="BS250" s="103"/>
      <c r="BT250" s="103"/>
      <c r="BU250" s="103"/>
      <c r="BV250" s="103"/>
      <c r="BW250" s="103"/>
      <c r="BX250" s="103"/>
      <c r="BY250" s="103"/>
      <c r="BZ250" s="103"/>
      <c r="CA250" s="103"/>
      <c r="CB250" s="103"/>
      <c r="CC250" s="103"/>
      <c r="CD250" s="103"/>
      <c r="CE250" s="103"/>
      <c r="CF250" s="103"/>
      <c r="CG250" s="103"/>
      <c r="CH250" s="128"/>
    </row>
    <row r="251" spans="1:86">
      <c r="A251" s="103"/>
      <c r="B251" s="104"/>
      <c r="C251" s="104"/>
      <c r="E251" s="103"/>
      <c r="F251" s="103"/>
      <c r="G251" s="114"/>
      <c r="H251" s="103"/>
      <c r="I251" s="103"/>
      <c r="J251" s="4"/>
      <c r="K251" s="4"/>
      <c r="AM251" s="103"/>
      <c r="AN251" s="104"/>
      <c r="AO251" s="104"/>
      <c r="AS251" s="103"/>
      <c r="AT251" s="103"/>
      <c r="AU251" s="103"/>
      <c r="AY251" s="103"/>
      <c r="AZ251" s="103"/>
      <c r="BA251" s="104"/>
      <c r="BB251" s="103"/>
      <c r="BC251" s="103"/>
      <c r="BD251" s="103"/>
      <c r="BE251" s="103"/>
      <c r="BF251" s="103"/>
      <c r="BG251" s="103"/>
      <c r="BH251" s="103"/>
      <c r="BI251" s="103"/>
      <c r="BJ251" s="103"/>
      <c r="BK251" s="103"/>
      <c r="BL251" s="103"/>
      <c r="BM251" s="103"/>
      <c r="BN251" s="103"/>
      <c r="BO251" s="103"/>
      <c r="BP251" s="103"/>
      <c r="BQ251" s="103"/>
      <c r="BR251" s="103"/>
      <c r="BS251" s="103"/>
      <c r="BT251" s="103"/>
      <c r="BU251" s="103"/>
      <c r="BV251" s="103"/>
      <c r="BW251" s="103"/>
      <c r="BX251" s="103"/>
      <c r="BY251" s="103"/>
      <c r="BZ251" s="103"/>
      <c r="CA251" s="103"/>
      <c r="CB251" s="103"/>
      <c r="CC251" s="103"/>
      <c r="CD251" s="103"/>
      <c r="CE251" s="103"/>
      <c r="CF251" s="103"/>
      <c r="CG251" s="103"/>
      <c r="CH251" s="104"/>
    </row>
    <row r="252" spans="1:86">
      <c r="A252" s="105"/>
      <c r="B252" s="106"/>
      <c r="C252" s="106" t="s">
        <v>14</v>
      </c>
      <c r="D252" s="115"/>
      <c r="E252" s="103">
        <f>COUNT(AS252:CH252)</f>
        <v>5</v>
      </c>
      <c r="F252" s="103">
        <f>SUM(AS252:CH252)</f>
        <v>641</v>
      </c>
      <c r="G252" s="114">
        <f>AVERAGE(AS252:CH252)</f>
        <v>128.19999999999999</v>
      </c>
      <c r="H252" s="103">
        <f>MAX(AS252:CH252)</f>
        <v>176</v>
      </c>
      <c r="I252" s="103">
        <f>MIN(AS252:CH252)</f>
        <v>69</v>
      </c>
      <c r="J252" s="4">
        <f>D252-G252</f>
        <v>-128.19999999999999</v>
      </c>
      <c r="K252" s="4">
        <f>STDEV(AS252:CH252)</f>
        <v>39.296310259361512</v>
      </c>
      <c r="AM252" s="105"/>
      <c r="AN252" s="106"/>
      <c r="AO252" s="106" t="s">
        <v>14</v>
      </c>
      <c r="AQ252" s="115">
        <v>26</v>
      </c>
      <c r="AR252" s="115">
        <v>102</v>
      </c>
      <c r="AS252" s="105"/>
      <c r="AT252" s="105"/>
      <c r="AU252" s="105"/>
      <c r="AY252" s="105"/>
      <c r="AZ252" s="105"/>
      <c r="BA252" s="104"/>
      <c r="BB252" s="105"/>
      <c r="BC252" s="105"/>
      <c r="BD252" s="105"/>
      <c r="BE252" s="105"/>
      <c r="BF252" s="105"/>
      <c r="BG252" s="105"/>
      <c r="BH252" s="105"/>
      <c r="BI252" s="105"/>
      <c r="BJ252" s="105"/>
      <c r="BK252" s="105"/>
      <c r="BL252" s="105">
        <v>176</v>
      </c>
      <c r="BM252" s="105"/>
      <c r="BN252" s="105"/>
      <c r="BO252" s="105"/>
      <c r="BP252" s="105">
        <v>120</v>
      </c>
      <c r="BQ252" s="105"/>
      <c r="BR252" s="105"/>
      <c r="BS252" s="105">
        <v>146</v>
      </c>
      <c r="BT252" s="105"/>
      <c r="BU252" s="105"/>
      <c r="BV252" s="105">
        <v>130</v>
      </c>
      <c r="BW252" s="105"/>
      <c r="BX252" s="105"/>
      <c r="BY252" s="105">
        <v>69</v>
      </c>
      <c r="BZ252" s="105"/>
      <c r="CA252" s="105"/>
      <c r="CB252" s="105"/>
      <c r="CC252" s="105"/>
      <c r="CD252" s="105"/>
      <c r="CE252" s="105"/>
      <c r="CF252" s="105"/>
      <c r="CG252" s="105"/>
      <c r="CH252" s="143"/>
    </row>
    <row r="253" spans="1:86">
      <c r="A253" s="103"/>
      <c r="B253" s="107"/>
      <c r="C253" s="107" t="s">
        <v>15</v>
      </c>
      <c r="D253" s="115"/>
      <c r="E253" s="103">
        <f>COUNT(AS253:CH253)</f>
        <v>5</v>
      </c>
      <c r="F253" s="103">
        <f>SUM(AS253:CH253)</f>
        <v>7.5000000000000009</v>
      </c>
      <c r="G253" s="114">
        <f>AVERAGE(AS253:CH253)</f>
        <v>1.5000000000000002</v>
      </c>
      <c r="H253" s="103">
        <f>MAX(AS253:CH253)</f>
        <v>2.2000000000000002</v>
      </c>
      <c r="I253" s="103">
        <f>MIN(AS253:CH253)</f>
        <v>0.6</v>
      </c>
      <c r="J253" s="4">
        <f>D253-G253</f>
        <v>-1.5000000000000002</v>
      </c>
      <c r="K253" s="4">
        <f>STDEV(AS253:CH253)</f>
        <v>0.69282032302755059</v>
      </c>
      <c r="AM253" s="103"/>
      <c r="AN253" s="107"/>
      <c r="AO253" s="107" t="s">
        <v>15</v>
      </c>
      <c r="AQ253" s="115">
        <v>1</v>
      </c>
      <c r="AR253" s="115">
        <v>1.1000000000000001</v>
      </c>
      <c r="AS253" s="103"/>
      <c r="AT253" s="103"/>
      <c r="AU253" s="103"/>
      <c r="AY253" s="103"/>
      <c r="AZ253" s="103"/>
      <c r="BA253" s="104"/>
      <c r="BB253" s="103"/>
      <c r="BC253" s="103"/>
      <c r="BD253" s="103"/>
      <c r="BE253" s="103"/>
      <c r="BF253" s="103"/>
      <c r="BG253" s="103"/>
      <c r="BH253" s="103"/>
      <c r="BI253" s="103"/>
      <c r="BJ253" s="103"/>
      <c r="BK253" s="103"/>
      <c r="BL253" s="103">
        <v>0.6</v>
      </c>
      <c r="BM253" s="103"/>
      <c r="BN253" s="103"/>
      <c r="BO253" s="103"/>
      <c r="BP253" s="103">
        <v>2.2000000000000002</v>
      </c>
      <c r="BQ253" s="103"/>
      <c r="BR253" s="103"/>
      <c r="BS253" s="103">
        <v>1.3</v>
      </c>
      <c r="BT253" s="103"/>
      <c r="BU253" s="103"/>
      <c r="BV253" s="103">
        <v>1.2</v>
      </c>
      <c r="BW253" s="103"/>
      <c r="BX253" s="103"/>
      <c r="BY253" s="103">
        <v>2.2000000000000002</v>
      </c>
      <c r="BZ253" s="103"/>
      <c r="CA253" s="103"/>
      <c r="CB253" s="103"/>
      <c r="CC253" s="103"/>
      <c r="CD253" s="103"/>
      <c r="CE253" s="103"/>
      <c r="CF253" s="103"/>
      <c r="CG253" s="103"/>
      <c r="CH253" s="128"/>
    </row>
    <row r="254" spans="1:86" s="113" customFormat="1">
      <c r="A254" s="111" t="s">
        <v>0</v>
      </c>
      <c r="B254" s="110" t="s">
        <v>1</v>
      </c>
      <c r="C254" s="110" t="s">
        <v>2</v>
      </c>
      <c r="E254" s="110" t="s">
        <v>3</v>
      </c>
      <c r="F254" s="110" t="s">
        <v>78</v>
      </c>
      <c r="G254" s="112" t="s">
        <v>4</v>
      </c>
      <c r="H254" s="110" t="s">
        <v>5</v>
      </c>
      <c r="I254" s="110" t="s">
        <v>6</v>
      </c>
      <c r="J254" s="120" t="s">
        <v>7</v>
      </c>
      <c r="K254" s="120" t="s">
        <v>8</v>
      </c>
      <c r="AM254" s="110" t="s">
        <v>10</v>
      </c>
      <c r="AN254" s="110" t="s">
        <v>11</v>
      </c>
      <c r="AO254" s="110" t="s">
        <v>12</v>
      </c>
      <c r="AR254" s="113">
        <v>2005</v>
      </c>
      <c r="AS254" s="110"/>
      <c r="AT254" s="110"/>
      <c r="AU254" s="110"/>
      <c r="AY254" s="110"/>
      <c r="AZ254" s="110"/>
      <c r="BA254" s="110">
        <v>1996</v>
      </c>
      <c r="BB254" s="110"/>
      <c r="BC254" s="110"/>
      <c r="BD254" s="110"/>
      <c r="BE254" s="110"/>
      <c r="BF254" s="110">
        <v>1991</v>
      </c>
      <c r="BG254" s="110">
        <v>1990</v>
      </c>
      <c r="BH254" s="110">
        <v>1990</v>
      </c>
      <c r="BI254" s="110">
        <v>1990</v>
      </c>
      <c r="BJ254" s="110">
        <v>1989</v>
      </c>
      <c r="BK254" s="110">
        <v>1988</v>
      </c>
      <c r="BL254" s="110">
        <v>1988</v>
      </c>
      <c r="BM254" s="110">
        <v>1988</v>
      </c>
      <c r="BN254" s="110">
        <v>1987</v>
      </c>
      <c r="BO254" s="110">
        <v>1987</v>
      </c>
      <c r="BP254" s="110">
        <v>1987</v>
      </c>
      <c r="BQ254" s="110">
        <v>1986</v>
      </c>
      <c r="BR254" s="110">
        <v>1986</v>
      </c>
      <c r="BS254" s="110">
        <v>1986</v>
      </c>
      <c r="BT254" s="110">
        <v>1985</v>
      </c>
      <c r="BU254" s="110">
        <v>1985</v>
      </c>
      <c r="BV254" s="110">
        <v>1985</v>
      </c>
      <c r="BW254" s="110">
        <v>1984</v>
      </c>
      <c r="BX254" s="110">
        <v>1984</v>
      </c>
      <c r="BY254" s="110">
        <v>1984</v>
      </c>
      <c r="BZ254" s="110">
        <v>1983</v>
      </c>
      <c r="CA254" s="110">
        <v>1983</v>
      </c>
      <c r="CB254" s="110">
        <v>1983</v>
      </c>
      <c r="CC254" s="110">
        <v>1983</v>
      </c>
      <c r="CD254" s="110">
        <v>1982</v>
      </c>
      <c r="CE254" s="110">
        <v>1981</v>
      </c>
      <c r="CF254" s="110">
        <v>1981</v>
      </c>
      <c r="CG254" s="110">
        <v>1981</v>
      </c>
      <c r="CH254" s="110">
        <v>1980</v>
      </c>
    </row>
    <row r="255" spans="1:86">
      <c r="A255" s="104">
        <v>10</v>
      </c>
      <c r="B255" s="107">
        <v>75</v>
      </c>
      <c r="C255" s="107" t="s">
        <v>13</v>
      </c>
      <c r="E255" s="103">
        <f t="shared" ref="E255:E268" si="149">COUNT(AS255:CH255)</f>
        <v>6</v>
      </c>
      <c r="F255" s="103">
        <f t="shared" ref="F255:F268" si="150">SUM(AS255:CH255)</f>
        <v>98</v>
      </c>
      <c r="G255" s="114">
        <f t="shared" ref="G255:G268" si="151">AVERAGE(AS255:CH255)</f>
        <v>16.333333333333332</v>
      </c>
      <c r="H255" s="103">
        <f t="shared" ref="H255:H268" si="152">MAX(AS255:CH255)</f>
        <v>26</v>
      </c>
      <c r="I255" s="103">
        <f t="shared" ref="I255:I268" si="153">MIN(AS255:CH255)</f>
        <v>6</v>
      </c>
      <c r="J255" s="4">
        <f t="shared" si="148"/>
        <v>-16.333333333333332</v>
      </c>
      <c r="K255" s="4">
        <f t="shared" ref="K255:K268" si="154">STDEV(AS255:CH255)</f>
        <v>8.640987597877146</v>
      </c>
      <c r="AM255" s="104">
        <v>10</v>
      </c>
      <c r="AN255" s="107">
        <v>75</v>
      </c>
      <c r="AO255" s="107" t="s">
        <v>13</v>
      </c>
      <c r="AR255">
        <v>5</v>
      </c>
      <c r="AS255" s="104"/>
      <c r="AT255" s="104"/>
      <c r="AU255" s="104"/>
      <c r="AY255" s="104"/>
      <c r="AZ255" s="104"/>
      <c r="BA255" s="104"/>
      <c r="BB255" s="104"/>
      <c r="BC255" s="104"/>
      <c r="BD255" s="104"/>
      <c r="BE255" s="104"/>
      <c r="BF255" s="104"/>
      <c r="BG255" s="104"/>
      <c r="BH255" s="104"/>
      <c r="BI255" s="104"/>
      <c r="BJ255" s="104"/>
      <c r="BK255" s="104"/>
      <c r="BL255" s="104">
        <v>21</v>
      </c>
      <c r="BM255" s="104"/>
      <c r="BN255" s="104"/>
      <c r="BO255" s="104"/>
      <c r="BP255" s="104">
        <v>7</v>
      </c>
      <c r="BQ255" s="104"/>
      <c r="BR255" s="104"/>
      <c r="BS255" s="104">
        <v>14</v>
      </c>
      <c r="BT255" s="104"/>
      <c r="BU255" s="104"/>
      <c r="BV255" s="104">
        <v>24</v>
      </c>
      <c r="BW255" s="104"/>
      <c r="BX255" s="104"/>
      <c r="BY255" s="104">
        <v>26</v>
      </c>
      <c r="BZ255" s="104"/>
      <c r="CA255" s="104"/>
      <c r="CB255" s="104"/>
      <c r="CC255" s="104"/>
      <c r="CD255" s="104"/>
      <c r="CE255" s="104"/>
      <c r="CF255" s="104">
        <v>6</v>
      </c>
      <c r="CG255" s="104"/>
      <c r="CH255" s="128"/>
    </row>
    <row r="256" spans="1:86">
      <c r="A256" s="103"/>
      <c r="B256" s="107"/>
      <c r="C256" s="106">
        <v>0</v>
      </c>
      <c r="E256" s="103">
        <f t="shared" si="149"/>
        <v>6</v>
      </c>
      <c r="F256" s="103">
        <f t="shared" si="150"/>
        <v>149.9</v>
      </c>
      <c r="G256" s="114">
        <f t="shared" si="151"/>
        <v>24.983333333333334</v>
      </c>
      <c r="H256" s="103">
        <f t="shared" si="152"/>
        <v>26.3</v>
      </c>
      <c r="I256" s="103">
        <f t="shared" si="153"/>
        <v>20.7</v>
      </c>
      <c r="J256" s="4">
        <f t="shared" si="148"/>
        <v>-24.983333333333334</v>
      </c>
      <c r="K256" s="4">
        <f t="shared" si="154"/>
        <v>2.1188833537188088</v>
      </c>
      <c r="AM256" s="103"/>
      <c r="AN256" s="107"/>
      <c r="AO256" s="106">
        <v>0</v>
      </c>
      <c r="AR256">
        <v>27.2</v>
      </c>
      <c r="AS256" s="105"/>
      <c r="AT256" s="105"/>
      <c r="AU256" s="105"/>
      <c r="AY256" s="105"/>
      <c r="AZ256" s="105"/>
      <c r="BA256" s="104"/>
      <c r="BB256" s="105"/>
      <c r="BC256" s="105"/>
      <c r="BD256" s="105"/>
      <c r="BE256" s="105"/>
      <c r="BF256" s="105"/>
      <c r="BG256" s="105"/>
      <c r="BH256" s="105"/>
      <c r="BI256" s="105"/>
      <c r="BJ256" s="105"/>
      <c r="BK256" s="105"/>
      <c r="BL256" s="105">
        <v>25.9</v>
      </c>
      <c r="BM256" s="105"/>
      <c r="BN256" s="105"/>
      <c r="BO256" s="105"/>
      <c r="BP256" s="105">
        <v>25.9</v>
      </c>
      <c r="BQ256" s="105"/>
      <c r="BR256" s="105"/>
      <c r="BS256" s="105">
        <v>26.3</v>
      </c>
      <c r="BT256" s="105"/>
      <c r="BU256" s="105"/>
      <c r="BV256" s="105">
        <v>25.7</v>
      </c>
      <c r="BW256" s="105"/>
      <c r="BX256" s="105"/>
      <c r="BY256" s="105">
        <v>20.7</v>
      </c>
      <c r="BZ256" s="105"/>
      <c r="CA256" s="105"/>
      <c r="CB256" s="105"/>
      <c r="CC256" s="105"/>
      <c r="CD256" s="105"/>
      <c r="CE256" s="105"/>
      <c r="CF256" s="105">
        <v>25.4</v>
      </c>
      <c r="CG256" s="105"/>
      <c r="CH256" s="143"/>
    </row>
    <row r="257" spans="1:86">
      <c r="A257" s="103"/>
      <c r="B257" s="107"/>
      <c r="C257" s="107">
        <v>10</v>
      </c>
      <c r="E257" s="103">
        <f t="shared" si="149"/>
        <v>5</v>
      </c>
      <c r="F257" s="103">
        <f t="shared" si="150"/>
        <v>122.71000000000001</v>
      </c>
      <c r="G257" s="114">
        <f t="shared" si="151"/>
        <v>24.542000000000002</v>
      </c>
      <c r="H257" s="103">
        <f t="shared" si="152"/>
        <v>25.78</v>
      </c>
      <c r="I257" s="103">
        <f t="shared" si="153"/>
        <v>20.65</v>
      </c>
      <c r="J257" s="4">
        <f t="shared" si="148"/>
        <v>-24.542000000000002</v>
      </c>
      <c r="K257" s="4">
        <f t="shared" si="154"/>
        <v>2.1884972012776265</v>
      </c>
      <c r="AM257" s="103"/>
      <c r="AN257" s="107"/>
      <c r="AO257" s="107">
        <v>10</v>
      </c>
      <c r="AR257">
        <v>27.1</v>
      </c>
      <c r="BA257" s="104"/>
      <c r="BL257" s="103">
        <v>25.3</v>
      </c>
      <c r="BS257" s="103">
        <v>25.78</v>
      </c>
      <c r="BV257" s="103">
        <v>25.26</v>
      </c>
      <c r="BY257" s="103">
        <v>20.65</v>
      </c>
      <c r="CF257" s="103">
        <v>25.72</v>
      </c>
      <c r="CH257" s="128"/>
    </row>
    <row r="258" spans="1:86">
      <c r="A258" s="103"/>
      <c r="B258" s="107"/>
      <c r="C258" s="107">
        <v>20</v>
      </c>
      <c r="E258" s="103">
        <f t="shared" si="149"/>
        <v>6</v>
      </c>
      <c r="F258" s="103">
        <f t="shared" si="150"/>
        <v>148.54</v>
      </c>
      <c r="G258" s="114">
        <f t="shared" si="151"/>
        <v>24.756666666666664</v>
      </c>
      <c r="H258" s="103">
        <f t="shared" si="152"/>
        <v>26.04</v>
      </c>
      <c r="I258" s="103">
        <f t="shared" si="153"/>
        <v>20.46</v>
      </c>
      <c r="J258" s="4">
        <f t="shared" si="148"/>
        <v>-24.756666666666664</v>
      </c>
      <c r="K258" s="4">
        <f t="shared" si="154"/>
        <v>2.1261106901256728</v>
      </c>
      <c r="AM258" s="103"/>
      <c r="AN258" s="107"/>
      <c r="AO258" s="107">
        <v>20</v>
      </c>
      <c r="AR258">
        <v>27.1</v>
      </c>
      <c r="BA258" s="104"/>
      <c r="BL258" s="103">
        <v>25.3</v>
      </c>
      <c r="BP258" s="103">
        <v>26.04</v>
      </c>
      <c r="BS258" s="103">
        <v>25.77</v>
      </c>
      <c r="BV258" s="103">
        <v>25.25</v>
      </c>
      <c r="BY258" s="103">
        <v>20.46</v>
      </c>
      <c r="CF258" s="103">
        <v>25.72</v>
      </c>
      <c r="CH258" s="128"/>
    </row>
    <row r="259" spans="1:86">
      <c r="A259" s="103"/>
      <c r="B259" s="107"/>
      <c r="C259" s="107">
        <v>30</v>
      </c>
      <c r="E259" s="103">
        <f t="shared" si="149"/>
        <v>6</v>
      </c>
      <c r="F259" s="103">
        <f t="shared" si="150"/>
        <v>148.07</v>
      </c>
      <c r="G259" s="114">
        <f t="shared" si="151"/>
        <v>24.678333333333331</v>
      </c>
      <c r="H259" s="103">
        <f t="shared" si="152"/>
        <v>26.17</v>
      </c>
      <c r="I259" s="103">
        <f t="shared" si="153"/>
        <v>19.829999999999998</v>
      </c>
      <c r="J259" s="4">
        <f t="shared" ref="J259:J268" si="155">D259-G259</f>
        <v>-24.678333333333331</v>
      </c>
      <c r="K259" s="4">
        <f t="shared" si="154"/>
        <v>2.3994200688221872</v>
      </c>
      <c r="AM259" s="103"/>
      <c r="AN259" s="107"/>
      <c r="AO259" s="107">
        <v>30</v>
      </c>
      <c r="AR259">
        <v>27.06</v>
      </c>
      <c r="BA259" s="104"/>
      <c r="BL259" s="103">
        <v>25.31</v>
      </c>
      <c r="BP259" s="103">
        <v>26.17</v>
      </c>
      <c r="BS259" s="103">
        <v>25.77</v>
      </c>
      <c r="BV259" s="103">
        <v>25.24</v>
      </c>
      <c r="BY259" s="103">
        <v>19.829999999999998</v>
      </c>
      <c r="CF259" s="103">
        <v>25.75</v>
      </c>
      <c r="CH259" s="128"/>
    </row>
    <row r="260" spans="1:86">
      <c r="A260" s="103"/>
      <c r="B260" s="107"/>
      <c r="C260" s="107">
        <v>50</v>
      </c>
      <c r="E260" s="103">
        <f t="shared" si="149"/>
        <v>6</v>
      </c>
      <c r="F260" s="103">
        <f t="shared" si="150"/>
        <v>144.19</v>
      </c>
      <c r="G260" s="114">
        <f t="shared" si="151"/>
        <v>24.031666666666666</v>
      </c>
      <c r="H260" s="103">
        <f t="shared" si="152"/>
        <v>26.17</v>
      </c>
      <c r="I260" s="103">
        <f t="shared" si="153"/>
        <v>15.98</v>
      </c>
      <c r="J260" s="4">
        <f t="shared" si="155"/>
        <v>-24.031666666666666</v>
      </c>
      <c r="K260" s="4">
        <f t="shared" si="154"/>
        <v>3.9595525841522341</v>
      </c>
      <c r="AM260" s="103"/>
      <c r="AN260" s="107"/>
      <c r="AO260" s="107">
        <v>50</v>
      </c>
      <c r="AR260">
        <v>26.89</v>
      </c>
      <c r="BA260" s="104"/>
      <c r="BL260" s="103">
        <v>25.31</v>
      </c>
      <c r="BP260" s="103">
        <v>26.17</v>
      </c>
      <c r="BS260" s="103">
        <v>25.79</v>
      </c>
      <c r="BV260" s="103">
        <v>25.22</v>
      </c>
      <c r="BY260" s="103">
        <v>15.98</v>
      </c>
      <c r="CF260" s="103">
        <v>25.72</v>
      </c>
      <c r="CH260" s="128"/>
    </row>
    <row r="261" spans="1:86">
      <c r="A261" s="103"/>
      <c r="B261" s="107"/>
      <c r="C261" s="107">
        <v>75</v>
      </c>
      <c r="E261" s="103">
        <f t="shared" si="149"/>
        <v>6</v>
      </c>
      <c r="F261" s="103">
        <f t="shared" si="150"/>
        <v>141.92000000000002</v>
      </c>
      <c r="G261" s="114">
        <f t="shared" si="151"/>
        <v>23.653333333333336</v>
      </c>
      <c r="H261" s="103">
        <f t="shared" si="152"/>
        <v>26.17</v>
      </c>
      <c r="I261" s="103">
        <f t="shared" si="153"/>
        <v>14.28</v>
      </c>
      <c r="J261" s="4">
        <f t="shared" si="155"/>
        <v>-23.653333333333336</v>
      </c>
      <c r="K261" s="4">
        <f t="shared" si="154"/>
        <v>4.6083952376794279</v>
      </c>
      <c r="AM261" s="103"/>
      <c r="AN261" s="107"/>
      <c r="AO261" s="107">
        <v>75</v>
      </c>
      <c r="AR261">
        <v>22.83</v>
      </c>
      <c r="BA261" s="104"/>
      <c r="BL261" s="103">
        <v>25.25</v>
      </c>
      <c r="BP261" s="103">
        <v>26.17</v>
      </c>
      <c r="BS261" s="103">
        <v>25.79</v>
      </c>
      <c r="BV261" s="103">
        <v>25.19</v>
      </c>
      <c r="BY261" s="103">
        <v>14.28</v>
      </c>
      <c r="CF261" s="103">
        <v>25.24</v>
      </c>
      <c r="CH261" s="128"/>
    </row>
    <row r="262" spans="1:86">
      <c r="A262" s="103"/>
      <c r="B262" s="107"/>
      <c r="C262" s="107">
        <v>100</v>
      </c>
      <c r="E262" s="103">
        <f t="shared" si="149"/>
        <v>6</v>
      </c>
      <c r="F262" s="103">
        <f t="shared" si="150"/>
        <v>131.44</v>
      </c>
      <c r="G262" s="114">
        <f t="shared" si="151"/>
        <v>21.906666666666666</v>
      </c>
      <c r="H262" s="103">
        <f t="shared" si="152"/>
        <v>25.6</v>
      </c>
      <c r="I262" s="103">
        <f t="shared" si="153"/>
        <v>12.74</v>
      </c>
      <c r="J262" s="4">
        <f t="shared" si="155"/>
        <v>-21.906666666666666</v>
      </c>
      <c r="K262" s="4">
        <f t="shared" si="154"/>
        <v>4.6531824235319545</v>
      </c>
      <c r="AM262" s="103"/>
      <c r="AN262" s="107"/>
      <c r="AO262" s="107">
        <v>100</v>
      </c>
      <c r="AR262">
        <v>20.91</v>
      </c>
      <c r="BA262" s="104"/>
      <c r="BL262" s="103">
        <v>22.61</v>
      </c>
      <c r="BP262" s="103">
        <v>24.75</v>
      </c>
      <c r="BS262" s="103">
        <v>25.6</v>
      </c>
      <c r="BV262" s="103">
        <v>23.15</v>
      </c>
      <c r="BY262" s="103">
        <v>12.74</v>
      </c>
      <c r="CF262" s="103">
        <v>22.59</v>
      </c>
      <c r="CH262" s="128"/>
    </row>
    <row r="263" spans="1:86">
      <c r="A263" s="103"/>
      <c r="B263" s="107"/>
      <c r="C263" s="107">
        <v>150</v>
      </c>
      <c r="E263" s="103">
        <f t="shared" si="149"/>
        <v>6</v>
      </c>
      <c r="F263" s="103">
        <f t="shared" si="150"/>
        <v>111.49</v>
      </c>
      <c r="G263" s="114">
        <f t="shared" si="151"/>
        <v>18.581666666666667</v>
      </c>
      <c r="H263" s="103">
        <f t="shared" si="152"/>
        <v>23.13</v>
      </c>
      <c r="I263" s="103">
        <f t="shared" si="153"/>
        <v>10.199999999999999</v>
      </c>
      <c r="J263" s="4">
        <f t="shared" si="155"/>
        <v>-18.581666666666667</v>
      </c>
      <c r="K263" s="4">
        <f t="shared" si="154"/>
        <v>4.4419428932243896</v>
      </c>
      <c r="AM263" s="103"/>
      <c r="AN263" s="107"/>
      <c r="AO263" s="107">
        <v>150</v>
      </c>
      <c r="AR263">
        <v>19.52</v>
      </c>
      <c r="BA263" s="104"/>
      <c r="BL263" s="103">
        <v>17.95</v>
      </c>
      <c r="BP263" s="103">
        <v>20.72</v>
      </c>
      <c r="BS263" s="103">
        <v>23.13</v>
      </c>
      <c r="BV263" s="103">
        <v>19.88</v>
      </c>
      <c r="BY263" s="103">
        <v>10.199999999999999</v>
      </c>
      <c r="CF263" s="103">
        <v>19.61</v>
      </c>
      <c r="CH263" s="128"/>
    </row>
    <row r="264" spans="1:86">
      <c r="A264" s="103"/>
      <c r="B264" s="107"/>
      <c r="C264" s="107">
        <v>200</v>
      </c>
      <c r="E264" s="103">
        <f t="shared" si="149"/>
        <v>6</v>
      </c>
      <c r="F264" s="103">
        <f t="shared" si="150"/>
        <v>102.02</v>
      </c>
      <c r="G264" s="114">
        <f t="shared" si="151"/>
        <v>17.003333333333334</v>
      </c>
      <c r="H264" s="103">
        <f t="shared" si="152"/>
        <v>20.25</v>
      </c>
      <c r="I264" s="103">
        <f t="shared" si="153"/>
        <v>9.9</v>
      </c>
      <c r="J264" s="4">
        <f t="shared" si="155"/>
        <v>-17.003333333333334</v>
      </c>
      <c r="K264" s="4">
        <f t="shared" si="154"/>
        <v>3.6284248189354398</v>
      </c>
      <c r="AM264" s="103"/>
      <c r="AN264" s="107"/>
      <c r="AO264" s="107">
        <v>200</v>
      </c>
      <c r="AR264">
        <v>19.12</v>
      </c>
      <c r="BA264" s="104"/>
      <c r="BL264" s="103">
        <v>17.059999999999999</v>
      </c>
      <c r="BP264" s="103">
        <v>18.18</v>
      </c>
      <c r="BS264" s="103">
        <v>20.25</v>
      </c>
      <c r="BV264" s="103">
        <v>18.329999999999998</v>
      </c>
      <c r="BY264" s="103">
        <v>9.9</v>
      </c>
      <c r="CF264" s="103">
        <v>18.3</v>
      </c>
      <c r="CH264" s="128"/>
    </row>
    <row r="265" spans="1:86">
      <c r="A265" s="103"/>
      <c r="B265" s="107"/>
      <c r="C265" s="107">
        <v>300</v>
      </c>
      <c r="E265" s="103">
        <f t="shared" si="149"/>
        <v>0</v>
      </c>
      <c r="F265" s="103">
        <f t="shared" si="150"/>
        <v>0</v>
      </c>
      <c r="G265" s="114" t="e">
        <f t="shared" si="151"/>
        <v>#DIV/0!</v>
      </c>
      <c r="H265" s="103">
        <f t="shared" si="152"/>
        <v>0</v>
      </c>
      <c r="I265" s="103">
        <f t="shared" si="153"/>
        <v>0</v>
      </c>
      <c r="J265" s="4" t="e">
        <f t="shared" si="155"/>
        <v>#DIV/0!</v>
      </c>
      <c r="K265" s="4" t="e">
        <f t="shared" si="154"/>
        <v>#DIV/0!</v>
      </c>
      <c r="AM265" s="103"/>
      <c r="AN265" s="107"/>
      <c r="AO265" s="107">
        <v>300</v>
      </c>
      <c r="AR265">
        <v>17.3</v>
      </c>
      <c r="BA265" s="104"/>
      <c r="CH265" s="128"/>
    </row>
    <row r="266" spans="1:86">
      <c r="A266" s="103"/>
      <c r="B266" s="107"/>
      <c r="C266" s="107">
        <v>400</v>
      </c>
      <c r="E266" s="103">
        <f t="shared" si="149"/>
        <v>0</v>
      </c>
      <c r="F266" s="103">
        <f t="shared" si="150"/>
        <v>0</v>
      </c>
      <c r="G266" s="114" t="e">
        <f t="shared" si="151"/>
        <v>#DIV/0!</v>
      </c>
      <c r="H266" s="103">
        <f t="shared" si="152"/>
        <v>0</v>
      </c>
      <c r="I266" s="103">
        <f t="shared" si="153"/>
        <v>0</v>
      </c>
      <c r="J266" s="4" t="e">
        <f t="shared" si="155"/>
        <v>#DIV/0!</v>
      </c>
      <c r="K266" s="4" t="e">
        <f t="shared" si="154"/>
        <v>#DIV/0!</v>
      </c>
      <c r="AM266" s="103"/>
      <c r="AN266" s="107"/>
      <c r="AO266" s="107">
        <v>400</v>
      </c>
      <c r="AR266">
        <v>15.6</v>
      </c>
      <c r="BA266" s="104"/>
      <c r="CH266" s="128"/>
    </row>
    <row r="267" spans="1:86">
      <c r="A267" s="103"/>
      <c r="B267" s="107"/>
      <c r="C267" s="107">
        <v>500</v>
      </c>
      <c r="E267" s="103">
        <f t="shared" si="149"/>
        <v>0</v>
      </c>
      <c r="F267" s="103">
        <f t="shared" si="150"/>
        <v>0</v>
      </c>
      <c r="G267" s="114" t="e">
        <f t="shared" si="151"/>
        <v>#DIV/0!</v>
      </c>
      <c r="H267" s="103">
        <f t="shared" si="152"/>
        <v>0</v>
      </c>
      <c r="I267" s="103">
        <f t="shared" si="153"/>
        <v>0</v>
      </c>
      <c r="J267" s="4" t="e">
        <f t="shared" si="155"/>
        <v>#DIV/0!</v>
      </c>
      <c r="K267" s="4" t="e">
        <f t="shared" si="154"/>
        <v>#DIV/0!</v>
      </c>
      <c r="AM267" s="103"/>
      <c r="AN267" s="107"/>
      <c r="AO267" s="107">
        <v>500</v>
      </c>
      <c r="AR267">
        <v>13.57</v>
      </c>
      <c r="BA267" s="104"/>
      <c r="CH267" s="128"/>
    </row>
    <row r="268" spans="1:86">
      <c r="A268" s="103"/>
      <c r="B268" s="107"/>
      <c r="C268" s="107">
        <v>600</v>
      </c>
      <c r="E268" s="103">
        <f t="shared" si="149"/>
        <v>0</v>
      </c>
      <c r="F268" s="103">
        <f t="shared" si="150"/>
        <v>0</v>
      </c>
      <c r="G268" s="114" t="e">
        <f t="shared" si="151"/>
        <v>#DIV/0!</v>
      </c>
      <c r="H268" s="103">
        <f t="shared" si="152"/>
        <v>0</v>
      </c>
      <c r="I268" s="103">
        <f t="shared" si="153"/>
        <v>0</v>
      </c>
      <c r="J268" s="4" t="e">
        <f t="shared" si="155"/>
        <v>#DIV/0!</v>
      </c>
      <c r="K268" s="4" t="e">
        <f t="shared" si="154"/>
        <v>#DIV/0!</v>
      </c>
      <c r="AM268" s="103"/>
      <c r="AN268" s="107"/>
      <c r="AO268" s="107">
        <v>600</v>
      </c>
      <c r="AS268" s="103"/>
      <c r="AT268" s="103"/>
      <c r="AU268" s="103"/>
      <c r="AY268" s="103"/>
      <c r="AZ268" s="103"/>
      <c r="BA268" s="104"/>
      <c r="BB268" s="103"/>
      <c r="BC268" s="103"/>
      <c r="BD268" s="103"/>
      <c r="BE268" s="103"/>
      <c r="BF268" s="103"/>
      <c r="BG268" s="103"/>
      <c r="BH268" s="103"/>
      <c r="BI268" s="103"/>
      <c r="BJ268" s="103"/>
      <c r="BK268" s="103"/>
      <c r="BL268" s="103"/>
      <c r="BM268" s="103"/>
      <c r="BN268" s="103"/>
      <c r="BO268" s="103"/>
      <c r="BP268" s="103"/>
      <c r="BQ268" s="103"/>
      <c r="BR268" s="103"/>
      <c r="BS268" s="103"/>
      <c r="BT268" s="103"/>
      <c r="BU268" s="103"/>
      <c r="BV268" s="103"/>
      <c r="BW268" s="103"/>
      <c r="BX268" s="103"/>
      <c r="BY268" s="103"/>
      <c r="BZ268" s="103"/>
      <c r="CA268" s="103"/>
      <c r="CB268" s="103"/>
      <c r="CC268" s="103"/>
      <c r="CD268" s="103"/>
      <c r="CE268" s="103"/>
      <c r="CF268" s="103"/>
      <c r="CG268" s="103"/>
      <c r="CH268" s="128"/>
    </row>
    <row r="269" spans="1:86">
      <c r="A269" s="103"/>
      <c r="B269" s="104"/>
      <c r="C269" s="104"/>
      <c r="E269" s="103"/>
      <c r="F269" s="103"/>
      <c r="G269" s="114"/>
      <c r="H269" s="103"/>
      <c r="I269" s="103"/>
      <c r="J269" s="4"/>
      <c r="K269" s="4"/>
      <c r="AM269" s="103"/>
      <c r="AN269" s="104"/>
      <c r="AO269" s="104"/>
      <c r="AS269" s="103"/>
      <c r="AT269" s="103"/>
      <c r="AU269" s="103"/>
      <c r="AY269" s="103"/>
      <c r="AZ269" s="103"/>
      <c r="BA269" s="104"/>
      <c r="BB269" s="103"/>
      <c r="BC269" s="103"/>
      <c r="BD269" s="103"/>
      <c r="BE269" s="103"/>
      <c r="BF269" s="103"/>
      <c r="BG269" s="103"/>
      <c r="BH269" s="103"/>
      <c r="BI269" s="103"/>
      <c r="BJ269" s="103"/>
      <c r="BK269" s="103"/>
      <c r="BL269" s="103"/>
      <c r="BM269" s="103"/>
      <c r="BN269" s="103"/>
      <c r="BO269" s="103"/>
      <c r="BP269" s="103"/>
      <c r="BQ269" s="103"/>
      <c r="BR269" s="103"/>
      <c r="BS269" s="103"/>
      <c r="BT269" s="103"/>
      <c r="BU269" s="103"/>
      <c r="BV269" s="103"/>
      <c r="BW269" s="103"/>
      <c r="BX269" s="103"/>
      <c r="BY269" s="103"/>
      <c r="BZ269" s="103"/>
      <c r="CA269" s="103"/>
      <c r="CB269" s="103"/>
      <c r="CC269" s="103"/>
      <c r="CD269" s="103"/>
      <c r="CE269" s="103"/>
      <c r="CF269" s="103"/>
      <c r="CG269" s="103"/>
      <c r="CH269" s="104"/>
    </row>
    <row r="270" spans="1:86">
      <c r="A270" s="105"/>
      <c r="B270" s="106"/>
      <c r="C270" s="106" t="s">
        <v>14</v>
      </c>
      <c r="E270" s="103">
        <f>COUNT(AS270:CH270)</f>
        <v>5</v>
      </c>
      <c r="F270" s="103">
        <f>SUM(AS270:CH270)</f>
        <v>607</v>
      </c>
      <c r="G270" s="114">
        <f>AVERAGE(AS270:CH270)</f>
        <v>121.4</v>
      </c>
      <c r="H270" s="103">
        <f>MAX(AS270:CH270)</f>
        <v>213</v>
      </c>
      <c r="I270" s="103">
        <f>MIN(AS270:CH270)</f>
        <v>67</v>
      </c>
      <c r="J270" s="4">
        <f>D270-G270</f>
        <v>-121.4</v>
      </c>
      <c r="K270" s="4">
        <f>STDEV(AS270:CH270)</f>
        <v>64.212927047441156</v>
      </c>
      <c r="AM270" s="105"/>
      <c r="AN270" s="106"/>
      <c r="AO270" s="106" t="s">
        <v>14</v>
      </c>
      <c r="AR270">
        <v>91</v>
      </c>
      <c r="AS270" s="105"/>
      <c r="AT270" s="105"/>
      <c r="AU270" s="105"/>
      <c r="AY270" s="105"/>
      <c r="AZ270" s="105"/>
      <c r="BA270" s="104"/>
      <c r="BB270" s="105"/>
      <c r="BC270" s="105"/>
      <c r="BD270" s="105"/>
      <c r="BE270" s="105"/>
      <c r="BF270" s="105"/>
      <c r="BG270" s="105"/>
      <c r="BH270" s="105"/>
      <c r="BI270" s="105"/>
      <c r="BJ270" s="105"/>
      <c r="BK270" s="105"/>
      <c r="BL270" s="105">
        <v>73</v>
      </c>
      <c r="BM270" s="105"/>
      <c r="BN270" s="105"/>
      <c r="BO270" s="105"/>
      <c r="BP270" s="105">
        <v>90</v>
      </c>
      <c r="BQ270" s="105"/>
      <c r="BR270" s="105"/>
      <c r="BS270" s="105">
        <v>164</v>
      </c>
      <c r="BT270" s="105"/>
      <c r="BU270" s="105"/>
      <c r="BV270" s="105">
        <v>213</v>
      </c>
      <c r="BW270" s="105"/>
      <c r="BX270" s="105"/>
      <c r="BY270" s="105">
        <v>67</v>
      </c>
      <c r="BZ270" s="105"/>
      <c r="CA270" s="105"/>
      <c r="CB270" s="105"/>
      <c r="CC270" s="105"/>
      <c r="CD270" s="105"/>
      <c r="CE270" s="105"/>
      <c r="CF270" s="105"/>
      <c r="CG270" s="105"/>
      <c r="CH270" s="143"/>
    </row>
    <row r="271" spans="1:86">
      <c r="A271" s="103"/>
      <c r="B271" s="107"/>
      <c r="C271" s="107" t="s">
        <v>15</v>
      </c>
      <c r="E271" s="103">
        <f>COUNT(AS271:CH271)</f>
        <v>5</v>
      </c>
      <c r="F271" s="103">
        <f>SUM(AS271:CH271)</f>
        <v>6.6</v>
      </c>
      <c r="G271" s="114">
        <f>AVERAGE(AS271:CH271)</f>
        <v>1.3199999999999998</v>
      </c>
      <c r="H271" s="103">
        <f>MAX(AS271:CH271)</f>
        <v>1.9</v>
      </c>
      <c r="I271" s="103">
        <f>MIN(AS271:CH271)</f>
        <v>0.7</v>
      </c>
      <c r="J271" s="4">
        <f>D271-G271</f>
        <v>-1.3199999999999998</v>
      </c>
      <c r="K271" s="4">
        <f>STDEV(AS271:CH271)</f>
        <v>0.51185935568278906</v>
      </c>
      <c r="AM271" s="103"/>
      <c r="AN271" s="107"/>
      <c r="AO271" s="107" t="s">
        <v>15</v>
      </c>
      <c r="AR271">
        <v>1.3</v>
      </c>
      <c r="AS271" s="103"/>
      <c r="AT271" s="103"/>
      <c r="AU271" s="103"/>
      <c r="AY271" s="103"/>
      <c r="AZ271" s="103"/>
      <c r="BA271" s="104"/>
      <c r="BB271" s="103"/>
      <c r="BC271" s="103"/>
      <c r="BD271" s="103"/>
      <c r="BE271" s="103"/>
      <c r="BF271" s="103"/>
      <c r="BG271" s="103"/>
      <c r="BH271" s="103"/>
      <c r="BI271" s="103"/>
      <c r="BJ271" s="103"/>
      <c r="BK271" s="103"/>
      <c r="BL271" s="103">
        <v>0.9</v>
      </c>
      <c r="BM271" s="103"/>
      <c r="BN271" s="103"/>
      <c r="BO271" s="103"/>
      <c r="BP271" s="103">
        <v>1.4</v>
      </c>
      <c r="BQ271" s="103"/>
      <c r="BR271" s="103"/>
      <c r="BS271" s="103">
        <v>1.7</v>
      </c>
      <c r="BT271" s="103"/>
      <c r="BU271" s="103"/>
      <c r="BV271" s="103">
        <v>0.7</v>
      </c>
      <c r="BW271" s="103"/>
      <c r="BX271" s="103"/>
      <c r="BY271" s="103">
        <v>1.9</v>
      </c>
      <c r="BZ271" s="103"/>
      <c r="CA271" s="103"/>
      <c r="CB271" s="103"/>
      <c r="CC271" s="103"/>
      <c r="CD271" s="103"/>
      <c r="CE271" s="103"/>
      <c r="CF271" s="103"/>
      <c r="CG271" s="103"/>
      <c r="CH271" s="128"/>
    </row>
    <row r="272" spans="1:86" s="113" customFormat="1">
      <c r="A272" s="111" t="s">
        <v>0</v>
      </c>
      <c r="B272" s="110" t="s">
        <v>1</v>
      </c>
      <c r="C272" s="110" t="s">
        <v>2</v>
      </c>
      <c r="E272" s="110" t="s">
        <v>3</v>
      </c>
      <c r="F272" s="110" t="s">
        <v>78</v>
      </c>
      <c r="G272" s="112" t="s">
        <v>4</v>
      </c>
      <c r="H272" s="110" t="s">
        <v>5</v>
      </c>
      <c r="I272" s="110" t="s">
        <v>6</v>
      </c>
      <c r="J272" s="120" t="s">
        <v>7</v>
      </c>
      <c r="K272" s="120" t="s">
        <v>8</v>
      </c>
      <c r="AM272" s="110" t="s">
        <v>10</v>
      </c>
      <c r="AN272" s="110" t="s">
        <v>11</v>
      </c>
      <c r="AO272" s="110" t="s">
        <v>12</v>
      </c>
      <c r="AR272" s="113">
        <v>2005</v>
      </c>
      <c r="AS272" s="113">
        <v>2004</v>
      </c>
      <c r="AT272" s="110">
        <v>2003</v>
      </c>
      <c r="AU272" s="110"/>
      <c r="AY272" s="110"/>
      <c r="AZ272" s="110"/>
      <c r="BA272" s="110">
        <v>1996</v>
      </c>
      <c r="BB272" s="110"/>
      <c r="BC272" s="110"/>
      <c r="BD272" s="110"/>
      <c r="BE272" s="110"/>
      <c r="BF272" s="110">
        <v>1991</v>
      </c>
      <c r="BG272" s="110">
        <v>1993</v>
      </c>
      <c r="BH272" s="110">
        <v>1990</v>
      </c>
      <c r="BI272" s="110">
        <v>1990</v>
      </c>
      <c r="BJ272" s="110">
        <v>1989</v>
      </c>
      <c r="BK272" s="110">
        <v>1988</v>
      </c>
      <c r="BL272" s="110">
        <v>1988</v>
      </c>
      <c r="BM272" s="110">
        <v>1988</v>
      </c>
      <c r="BN272" s="110">
        <v>1987</v>
      </c>
      <c r="BO272" s="110">
        <v>1987</v>
      </c>
      <c r="BP272" s="110">
        <v>1987</v>
      </c>
      <c r="BQ272" s="110">
        <v>1986</v>
      </c>
      <c r="BR272" s="110">
        <v>1986</v>
      </c>
      <c r="BS272" s="110">
        <v>1986</v>
      </c>
      <c r="BT272" s="110">
        <v>1985</v>
      </c>
      <c r="BU272" s="110">
        <v>1985</v>
      </c>
      <c r="BV272" s="110">
        <v>1985</v>
      </c>
      <c r="BW272" s="110">
        <v>1984</v>
      </c>
      <c r="BX272" s="110">
        <v>1984</v>
      </c>
      <c r="BY272" s="110">
        <v>1984</v>
      </c>
      <c r="BZ272" s="110">
        <v>1983</v>
      </c>
      <c r="CA272" s="110">
        <v>1983</v>
      </c>
      <c r="CB272" s="110">
        <v>1983</v>
      </c>
      <c r="CC272" s="110">
        <v>1983</v>
      </c>
      <c r="CD272" s="110">
        <v>1982</v>
      </c>
      <c r="CE272" s="110">
        <v>1981</v>
      </c>
      <c r="CF272" s="110">
        <v>1981</v>
      </c>
      <c r="CG272" s="110">
        <v>1981</v>
      </c>
      <c r="CH272" s="110">
        <v>1980</v>
      </c>
    </row>
    <row r="273" spans="1:86">
      <c r="A273" s="104">
        <v>10</v>
      </c>
      <c r="B273" s="107">
        <v>42</v>
      </c>
      <c r="C273" s="107" t="s">
        <v>13</v>
      </c>
      <c r="E273" s="103">
        <f t="shared" ref="E273:E286" si="156">COUNT(AS273:CH273)</f>
        <v>8</v>
      </c>
      <c r="F273" s="103">
        <f t="shared" ref="F273:F286" si="157">SUM(AS273:CH273)</f>
        <v>70</v>
      </c>
      <c r="G273" s="114">
        <f t="shared" ref="G273:G286" si="158">AVERAGE(AS273:CH273)</f>
        <v>8.75</v>
      </c>
      <c r="H273" s="103">
        <f t="shared" ref="H273:H286" si="159">MAX(AS273:CH273)</f>
        <v>22</v>
      </c>
      <c r="I273" s="103">
        <f t="shared" ref="I273:I286" si="160">MIN(AS273:CH273)</f>
        <v>2</v>
      </c>
      <c r="J273" s="4">
        <f t="shared" ref="J273:J283" si="161">D273-G273</f>
        <v>-8.75</v>
      </c>
      <c r="K273" s="4">
        <f t="shared" ref="K273:K286" si="162">STDEV(AS273:CH273)</f>
        <v>7.1464276790175782</v>
      </c>
      <c r="AM273" s="104">
        <v>10</v>
      </c>
      <c r="AN273" s="107">
        <v>42</v>
      </c>
      <c r="AO273" s="107" t="s">
        <v>13</v>
      </c>
      <c r="AR273" s="115">
        <v>3</v>
      </c>
      <c r="AS273" s="104">
        <v>12</v>
      </c>
      <c r="AT273" s="104"/>
      <c r="AU273" s="104"/>
      <c r="AY273" s="104"/>
      <c r="AZ273" s="104"/>
      <c r="BA273" s="104"/>
      <c r="BB273" s="104"/>
      <c r="BC273" s="104"/>
      <c r="BD273" s="104"/>
      <c r="BE273" s="104"/>
      <c r="BF273" s="104"/>
      <c r="BG273" s="104">
        <v>5</v>
      </c>
      <c r="BH273" s="104">
        <v>2</v>
      </c>
      <c r="BI273" s="104"/>
      <c r="BJ273" s="104">
        <v>16</v>
      </c>
      <c r="BK273" s="104"/>
      <c r="BL273" s="104"/>
      <c r="BM273" s="104"/>
      <c r="BN273" s="104">
        <v>5</v>
      </c>
      <c r="BO273" s="104"/>
      <c r="BP273" s="104"/>
      <c r="BQ273" s="104">
        <v>4</v>
      </c>
      <c r="BR273" s="104"/>
      <c r="BS273" s="104"/>
      <c r="BT273" s="104"/>
      <c r="BU273" s="104"/>
      <c r="BV273" s="104"/>
      <c r="BW273" s="104"/>
      <c r="BX273" s="104"/>
      <c r="BY273" s="104"/>
      <c r="BZ273" s="104">
        <v>4</v>
      </c>
      <c r="CA273" s="104"/>
      <c r="CB273" s="104">
        <v>22</v>
      </c>
      <c r="CC273" s="104"/>
      <c r="CD273" s="104"/>
      <c r="CE273" s="104"/>
      <c r="CF273" s="104"/>
      <c r="CG273" s="104"/>
      <c r="CH273" s="128"/>
    </row>
    <row r="274" spans="1:86">
      <c r="A274" s="103"/>
      <c r="B274" s="107"/>
      <c r="C274" s="106">
        <v>0</v>
      </c>
      <c r="E274" s="103">
        <f t="shared" si="156"/>
        <v>8</v>
      </c>
      <c r="F274" s="103">
        <f t="shared" si="157"/>
        <v>205</v>
      </c>
      <c r="G274" s="114">
        <f t="shared" si="158"/>
        <v>25.625</v>
      </c>
      <c r="H274" s="103">
        <f t="shared" si="159"/>
        <v>27</v>
      </c>
      <c r="I274" s="103">
        <f t="shared" si="160"/>
        <v>22.6</v>
      </c>
      <c r="J274" s="4">
        <f t="shared" si="161"/>
        <v>-25.625</v>
      </c>
      <c r="K274" s="4">
        <f t="shared" si="162"/>
        <v>1.4935575937051391</v>
      </c>
      <c r="AM274" s="103"/>
      <c r="AN274" s="107"/>
      <c r="AO274" s="106">
        <v>0</v>
      </c>
      <c r="AR274" s="115">
        <v>26.6</v>
      </c>
      <c r="AS274" s="105">
        <v>26.7</v>
      </c>
      <c r="AT274" s="105"/>
      <c r="AU274" s="105"/>
      <c r="AY274" s="105"/>
      <c r="AZ274" s="105"/>
      <c r="BA274" s="104"/>
      <c r="BB274" s="105"/>
      <c r="BC274" s="105"/>
      <c r="BD274" s="105"/>
      <c r="BE274" s="105"/>
      <c r="BF274" s="105"/>
      <c r="BG274" s="105">
        <v>26.6</v>
      </c>
      <c r="BH274" s="105">
        <v>26.6</v>
      </c>
      <c r="BI274" s="105"/>
      <c r="BJ274" s="105">
        <v>25.5</v>
      </c>
      <c r="BK274" s="105"/>
      <c r="BL274" s="105"/>
      <c r="BM274" s="105"/>
      <c r="BN274" s="105">
        <v>25.6</v>
      </c>
      <c r="BO274" s="105"/>
      <c r="BP274" s="105"/>
      <c r="BQ274" s="105">
        <v>27</v>
      </c>
      <c r="BR274" s="105"/>
      <c r="BS274" s="105"/>
      <c r="BT274" s="105"/>
      <c r="BU274" s="105"/>
      <c r="BV274" s="105"/>
      <c r="BW274" s="105"/>
      <c r="BX274" s="105"/>
      <c r="BY274" s="105"/>
      <c r="BZ274" s="105">
        <v>24.4</v>
      </c>
      <c r="CA274" s="105"/>
      <c r="CB274" s="105">
        <v>22.6</v>
      </c>
      <c r="CC274" s="105"/>
      <c r="CD274" s="105"/>
      <c r="CE274" s="105"/>
      <c r="CF274" s="105"/>
      <c r="CG274" s="105"/>
      <c r="CH274" s="143"/>
    </row>
    <row r="275" spans="1:86">
      <c r="A275" s="103"/>
      <c r="B275" s="107"/>
      <c r="C275" s="107">
        <v>10</v>
      </c>
      <c r="E275" s="103">
        <f t="shared" si="156"/>
        <v>8</v>
      </c>
      <c r="F275" s="103">
        <f t="shared" si="157"/>
        <v>201.07</v>
      </c>
      <c r="G275" s="114">
        <f t="shared" si="158"/>
        <v>25.133749999999999</v>
      </c>
      <c r="H275" s="103">
        <f t="shared" si="159"/>
        <v>26.8</v>
      </c>
      <c r="I275" s="103">
        <f t="shared" si="160"/>
        <v>22.75</v>
      </c>
      <c r="J275" s="4">
        <f t="shared" si="161"/>
        <v>-25.133749999999999</v>
      </c>
      <c r="K275" s="4">
        <f t="shared" si="162"/>
        <v>1.3118899942993916</v>
      </c>
      <c r="AM275" s="103"/>
      <c r="AN275" s="107"/>
      <c r="AO275" s="107">
        <v>10</v>
      </c>
      <c r="AR275" s="115">
        <v>26.59</v>
      </c>
      <c r="AS275" s="122">
        <v>26.8</v>
      </c>
      <c r="BA275" s="104"/>
      <c r="BG275" s="103">
        <v>25.67</v>
      </c>
      <c r="BH275" s="103">
        <v>24.63</v>
      </c>
      <c r="BJ275" s="103">
        <v>24.43</v>
      </c>
      <c r="BN275" s="103">
        <v>25.42</v>
      </c>
      <c r="BQ275" s="103">
        <v>26.65</v>
      </c>
      <c r="BZ275" s="103">
        <v>24.72</v>
      </c>
      <c r="CB275" s="103">
        <v>22.75</v>
      </c>
      <c r="CH275" s="128"/>
    </row>
    <row r="276" spans="1:86">
      <c r="A276" s="103"/>
      <c r="B276" s="107"/>
      <c r="C276" s="107">
        <v>20</v>
      </c>
      <c r="E276" s="103">
        <f t="shared" si="156"/>
        <v>8</v>
      </c>
      <c r="F276" s="103">
        <f t="shared" si="157"/>
        <v>200.58999999999997</v>
      </c>
      <c r="G276" s="114">
        <f t="shared" si="158"/>
        <v>25.073749999999997</v>
      </c>
      <c r="H276" s="103">
        <f t="shared" si="159"/>
        <v>26.8</v>
      </c>
      <c r="I276" s="103">
        <f t="shared" si="160"/>
        <v>22.64</v>
      </c>
      <c r="J276" s="4">
        <f t="shared" si="161"/>
        <v>-25.073749999999997</v>
      </c>
      <c r="K276" s="4">
        <f t="shared" si="162"/>
        <v>1.364738986033593</v>
      </c>
      <c r="AM276" s="103"/>
      <c r="AN276" s="107"/>
      <c r="AO276" s="107">
        <v>20</v>
      </c>
      <c r="AR276" s="115">
        <v>26.56</v>
      </c>
      <c r="AS276" s="122">
        <v>26.8</v>
      </c>
      <c r="BA276" s="104"/>
      <c r="BG276" s="103">
        <v>25.7</v>
      </c>
      <c r="BH276" s="103">
        <v>24.3</v>
      </c>
      <c r="BJ276" s="103">
        <v>24.43</v>
      </c>
      <c r="BN276" s="103">
        <v>25.41</v>
      </c>
      <c r="BQ276" s="103">
        <v>26.64</v>
      </c>
      <c r="BZ276" s="103">
        <v>24.67</v>
      </c>
      <c r="CB276" s="103">
        <v>22.64</v>
      </c>
      <c r="CH276" s="128"/>
    </row>
    <row r="277" spans="1:86">
      <c r="A277" s="103"/>
      <c r="B277" s="107"/>
      <c r="C277" s="107">
        <v>30</v>
      </c>
      <c r="E277" s="103">
        <f t="shared" si="156"/>
        <v>8</v>
      </c>
      <c r="F277" s="103">
        <f t="shared" si="157"/>
        <v>199.14</v>
      </c>
      <c r="G277" s="114">
        <f t="shared" si="158"/>
        <v>24.892499999999998</v>
      </c>
      <c r="H277" s="103">
        <f t="shared" si="159"/>
        <v>26.81</v>
      </c>
      <c r="I277" s="103">
        <f t="shared" si="160"/>
        <v>21.79</v>
      </c>
      <c r="J277" s="4">
        <f t="shared" si="161"/>
        <v>-24.892499999999998</v>
      </c>
      <c r="K277" s="4">
        <f t="shared" si="162"/>
        <v>1.6523813983806179</v>
      </c>
      <c r="AM277" s="103"/>
      <c r="AN277" s="107"/>
      <c r="AO277" s="107">
        <v>30</v>
      </c>
      <c r="AR277" s="115">
        <v>26.54</v>
      </c>
      <c r="AS277" s="122">
        <v>26.81</v>
      </c>
      <c r="BA277" s="104"/>
      <c r="BG277" s="103">
        <v>25.78</v>
      </c>
      <c r="BH277" s="103">
        <v>23.88</v>
      </c>
      <c r="BJ277" s="103">
        <v>24.41</v>
      </c>
      <c r="BN277" s="103">
        <v>25.53</v>
      </c>
      <c r="BQ277" s="103">
        <v>26.63</v>
      </c>
      <c r="BZ277" s="103">
        <v>24.31</v>
      </c>
      <c r="CB277" s="103">
        <v>21.79</v>
      </c>
      <c r="CH277" s="128"/>
    </row>
    <row r="278" spans="1:86">
      <c r="A278" s="103"/>
      <c r="B278" s="107"/>
      <c r="C278" s="107">
        <v>50</v>
      </c>
      <c r="E278" s="103">
        <f t="shared" si="156"/>
        <v>8</v>
      </c>
      <c r="F278" s="103">
        <f t="shared" si="157"/>
        <v>190.39</v>
      </c>
      <c r="G278" s="114">
        <f t="shared" si="158"/>
        <v>23.798749999999998</v>
      </c>
      <c r="H278" s="103">
        <f t="shared" si="159"/>
        <v>26.84</v>
      </c>
      <c r="I278" s="103">
        <f t="shared" si="160"/>
        <v>17.440000000000001</v>
      </c>
      <c r="J278" s="4">
        <f t="shared" si="161"/>
        <v>-23.798749999999998</v>
      </c>
      <c r="K278" s="4">
        <f t="shared" si="162"/>
        <v>3.2159132784149724</v>
      </c>
      <c r="AM278" s="103"/>
      <c r="AN278" s="107"/>
      <c r="AO278" s="107">
        <v>50</v>
      </c>
      <c r="AR278" s="115">
        <v>26.18</v>
      </c>
      <c r="AS278" s="122">
        <v>26.84</v>
      </c>
      <c r="BA278" s="104"/>
      <c r="BG278" s="103">
        <v>25.9</v>
      </c>
      <c r="BH278" s="103">
        <v>21.98</v>
      </c>
      <c r="BJ278" s="103">
        <v>24.41</v>
      </c>
      <c r="BN278" s="103">
        <v>25.4</v>
      </c>
      <c r="BQ278" s="103">
        <v>26.63</v>
      </c>
      <c r="BZ278" s="103">
        <v>21.79</v>
      </c>
      <c r="CB278" s="103">
        <v>17.440000000000001</v>
      </c>
      <c r="CH278" s="128"/>
    </row>
    <row r="279" spans="1:86">
      <c r="A279" s="103"/>
      <c r="B279" s="107"/>
      <c r="C279" s="107">
        <v>75</v>
      </c>
      <c r="E279" s="103">
        <f t="shared" si="156"/>
        <v>8</v>
      </c>
      <c r="F279" s="103">
        <f t="shared" si="157"/>
        <v>169.34</v>
      </c>
      <c r="G279" s="114">
        <f t="shared" si="158"/>
        <v>21.1675</v>
      </c>
      <c r="H279" s="103">
        <f t="shared" si="159"/>
        <v>25.81</v>
      </c>
      <c r="I279" s="103">
        <f t="shared" si="160"/>
        <v>15.02</v>
      </c>
      <c r="J279" s="4">
        <f t="shared" si="161"/>
        <v>-21.1675</v>
      </c>
      <c r="K279" s="4">
        <f t="shared" si="162"/>
        <v>4.2968418635085879</v>
      </c>
      <c r="AM279" s="103"/>
      <c r="AN279" s="107"/>
      <c r="AO279" s="107">
        <v>75</v>
      </c>
      <c r="AR279" s="115">
        <v>23.32</v>
      </c>
      <c r="AS279" s="122">
        <v>25.81</v>
      </c>
      <c r="BA279" s="104"/>
      <c r="BG279" s="103">
        <v>23.76</v>
      </c>
      <c r="BH279" s="103">
        <v>16.010000000000002</v>
      </c>
      <c r="BJ279" s="103">
        <v>21.53</v>
      </c>
      <c r="BN279" s="103">
        <v>23.46</v>
      </c>
      <c r="BP279" s="159"/>
      <c r="BQ279" s="103">
        <v>25.76</v>
      </c>
      <c r="BZ279" s="103">
        <v>17.989999999999998</v>
      </c>
      <c r="CB279" s="103">
        <v>15.02</v>
      </c>
      <c r="CH279" s="128"/>
    </row>
    <row r="280" spans="1:86">
      <c r="A280" s="103"/>
      <c r="B280" s="107"/>
      <c r="C280" s="107">
        <v>100</v>
      </c>
      <c r="E280" s="103">
        <f t="shared" si="156"/>
        <v>8</v>
      </c>
      <c r="F280" s="103">
        <f t="shared" si="157"/>
        <v>153.47999999999999</v>
      </c>
      <c r="G280" s="114">
        <f t="shared" si="158"/>
        <v>19.184999999999999</v>
      </c>
      <c r="H280" s="103">
        <f t="shared" si="159"/>
        <v>23.95</v>
      </c>
      <c r="I280" s="103">
        <f t="shared" si="160"/>
        <v>13.57</v>
      </c>
      <c r="J280" s="4">
        <f t="shared" si="161"/>
        <v>-19.184999999999999</v>
      </c>
      <c r="K280" s="4">
        <f t="shared" si="162"/>
        <v>4.0944561822751915</v>
      </c>
      <c r="AM280" s="103"/>
      <c r="AN280" s="107"/>
      <c r="AO280" s="107">
        <v>100</v>
      </c>
      <c r="AR280" s="115">
        <v>21.24</v>
      </c>
      <c r="AS280" s="122">
        <v>23.95</v>
      </c>
      <c r="BA280" s="104"/>
      <c r="BG280" s="103">
        <v>21.95</v>
      </c>
      <c r="BH280" s="103">
        <v>14.22</v>
      </c>
      <c r="BJ280" s="103">
        <v>20.21</v>
      </c>
      <c r="BN280" s="103">
        <v>20.05</v>
      </c>
      <c r="BQ280" s="103">
        <v>23.53</v>
      </c>
      <c r="BZ280" s="103">
        <v>16</v>
      </c>
      <c r="CB280" s="103">
        <v>13.57</v>
      </c>
      <c r="CH280" s="128"/>
    </row>
    <row r="281" spans="1:86">
      <c r="A281" s="103"/>
      <c r="B281" s="107"/>
      <c r="C281" s="107">
        <v>150</v>
      </c>
      <c r="E281" s="103">
        <f t="shared" si="156"/>
        <v>8</v>
      </c>
      <c r="F281" s="103">
        <f t="shared" si="157"/>
        <v>130.74</v>
      </c>
      <c r="G281" s="114">
        <f t="shared" si="158"/>
        <v>16.342500000000001</v>
      </c>
      <c r="H281" s="103">
        <f t="shared" si="159"/>
        <v>20.86</v>
      </c>
      <c r="I281" s="103">
        <f t="shared" si="160"/>
        <v>10.36</v>
      </c>
      <c r="J281" s="4">
        <f t="shared" si="161"/>
        <v>-16.342500000000001</v>
      </c>
      <c r="K281" s="4">
        <f t="shared" si="162"/>
        <v>4.2023114387883505</v>
      </c>
      <c r="AM281" s="103"/>
      <c r="AN281" s="107"/>
      <c r="AO281" s="107">
        <v>150</v>
      </c>
      <c r="AR281" s="115">
        <v>19.16</v>
      </c>
      <c r="AS281" s="122">
        <v>20.86</v>
      </c>
      <c r="BA281" s="104"/>
      <c r="BG281" s="103">
        <v>19.53</v>
      </c>
      <c r="BH281" s="103">
        <v>11.29</v>
      </c>
      <c r="BJ281" s="103">
        <v>18.38</v>
      </c>
      <c r="BN281" s="103">
        <v>16.690000000000001</v>
      </c>
      <c r="BQ281" s="103">
        <v>20.49</v>
      </c>
      <c r="BZ281" s="103">
        <v>13.14</v>
      </c>
      <c r="CB281" s="103">
        <v>10.36</v>
      </c>
      <c r="CH281" s="128"/>
    </row>
    <row r="282" spans="1:86">
      <c r="A282" s="103"/>
      <c r="B282" s="107"/>
      <c r="C282" s="107">
        <v>200</v>
      </c>
      <c r="E282" s="103">
        <f t="shared" si="156"/>
        <v>8</v>
      </c>
      <c r="F282" s="103">
        <f t="shared" si="157"/>
        <v>116.83</v>
      </c>
      <c r="G282" s="114">
        <f t="shared" si="158"/>
        <v>14.60375</v>
      </c>
      <c r="H282" s="103">
        <f t="shared" si="159"/>
        <v>18.559999999999999</v>
      </c>
      <c r="I282" s="103">
        <f t="shared" si="160"/>
        <v>9.23</v>
      </c>
      <c r="J282" s="4">
        <f t="shared" si="161"/>
        <v>-14.60375</v>
      </c>
      <c r="K282" s="4">
        <f t="shared" si="162"/>
        <v>4.1653054681328108</v>
      </c>
      <c r="AM282" s="103"/>
      <c r="AN282" s="107"/>
      <c r="AO282" s="107">
        <v>200</v>
      </c>
      <c r="AR282" s="115">
        <v>17.670000000000002</v>
      </c>
      <c r="AS282" s="122">
        <v>18.559999999999999</v>
      </c>
      <c r="BA282" s="104"/>
      <c r="BG282" s="103">
        <v>18.350000000000001</v>
      </c>
      <c r="BH282" s="103">
        <v>9.51</v>
      </c>
      <c r="BJ282" s="103">
        <v>17.7</v>
      </c>
      <c r="BN282" s="103">
        <v>14.17</v>
      </c>
      <c r="BQ282" s="103">
        <v>18.34</v>
      </c>
      <c r="BZ282" s="103">
        <v>10.97</v>
      </c>
      <c r="CB282" s="103">
        <v>9.23</v>
      </c>
      <c r="CH282" s="128"/>
    </row>
    <row r="283" spans="1:86">
      <c r="A283" s="103"/>
      <c r="B283" s="107"/>
      <c r="C283" s="107">
        <v>300</v>
      </c>
      <c r="E283" s="103">
        <f t="shared" si="156"/>
        <v>1</v>
      </c>
      <c r="F283" s="103">
        <f t="shared" si="157"/>
        <v>14.57</v>
      </c>
      <c r="G283" s="114">
        <f t="shared" si="158"/>
        <v>14.57</v>
      </c>
      <c r="H283" s="103">
        <f t="shared" si="159"/>
        <v>14.57</v>
      </c>
      <c r="I283" s="103">
        <f t="shared" si="160"/>
        <v>14.57</v>
      </c>
      <c r="J283" s="4">
        <f t="shared" si="161"/>
        <v>-14.57</v>
      </c>
      <c r="K283" s="4" t="e">
        <f t="shared" si="162"/>
        <v>#DIV/0!</v>
      </c>
      <c r="AM283" s="103"/>
      <c r="AN283" s="107"/>
      <c r="AO283" s="107">
        <v>300</v>
      </c>
      <c r="AR283" s="115">
        <v>15.46</v>
      </c>
      <c r="AS283" s="122">
        <v>14.57</v>
      </c>
      <c r="BA283" s="104"/>
      <c r="CH283" s="128"/>
    </row>
    <row r="284" spans="1:86">
      <c r="A284" s="103"/>
      <c r="B284" s="107"/>
      <c r="C284" s="107">
        <v>400</v>
      </c>
      <c r="E284" s="103">
        <f t="shared" si="156"/>
        <v>1</v>
      </c>
      <c r="F284" s="103">
        <f t="shared" si="157"/>
        <v>11.29</v>
      </c>
      <c r="G284" s="114">
        <f t="shared" si="158"/>
        <v>11.29</v>
      </c>
      <c r="H284" s="103">
        <f t="shared" si="159"/>
        <v>11.29</v>
      </c>
      <c r="I284" s="103">
        <f t="shared" si="160"/>
        <v>11.29</v>
      </c>
      <c r="J284" s="4">
        <f>D284-G284</f>
        <v>-11.29</v>
      </c>
      <c r="K284" s="4" t="e">
        <f t="shared" si="162"/>
        <v>#DIV/0!</v>
      </c>
      <c r="AM284" s="103"/>
      <c r="AN284" s="107"/>
      <c r="AO284" s="107">
        <v>400</v>
      </c>
      <c r="AR284" s="115">
        <v>12.1</v>
      </c>
      <c r="AS284" s="122">
        <v>11.29</v>
      </c>
      <c r="BA284" s="104"/>
      <c r="CH284" s="128"/>
    </row>
    <row r="285" spans="1:86">
      <c r="A285" s="103"/>
      <c r="B285" s="107"/>
      <c r="C285" s="107">
        <v>500</v>
      </c>
      <c r="E285" s="103">
        <f t="shared" si="156"/>
        <v>0</v>
      </c>
      <c r="F285" s="103">
        <f t="shared" si="157"/>
        <v>0</v>
      </c>
      <c r="G285" s="114" t="e">
        <f t="shared" si="158"/>
        <v>#DIV/0!</v>
      </c>
      <c r="H285" s="103">
        <f t="shared" si="159"/>
        <v>0</v>
      </c>
      <c r="I285" s="103">
        <f t="shared" si="160"/>
        <v>0</v>
      </c>
      <c r="J285" s="4" t="e">
        <f>D285-G285</f>
        <v>#DIV/0!</v>
      </c>
      <c r="K285" s="4" t="e">
        <f t="shared" si="162"/>
        <v>#DIV/0!</v>
      </c>
      <c r="AM285" s="103"/>
      <c r="AN285" s="107"/>
      <c r="AO285" s="107">
        <v>500</v>
      </c>
      <c r="AR285" s="115">
        <v>8.99</v>
      </c>
      <c r="BA285" s="104"/>
      <c r="CH285" s="128"/>
    </row>
    <row r="286" spans="1:86">
      <c r="A286" s="103"/>
      <c r="B286" s="107"/>
      <c r="C286" s="107">
        <v>600</v>
      </c>
      <c r="E286" s="103">
        <f t="shared" si="156"/>
        <v>0</v>
      </c>
      <c r="F286" s="103">
        <f t="shared" si="157"/>
        <v>0</v>
      </c>
      <c r="G286" s="114" t="e">
        <f t="shared" si="158"/>
        <v>#DIV/0!</v>
      </c>
      <c r="H286" s="103">
        <f t="shared" si="159"/>
        <v>0</v>
      </c>
      <c r="I286" s="103">
        <f t="shared" si="160"/>
        <v>0</v>
      </c>
      <c r="J286" s="4" t="e">
        <f>D286-G286</f>
        <v>#DIV/0!</v>
      </c>
      <c r="K286" s="4" t="e">
        <f t="shared" si="162"/>
        <v>#DIV/0!</v>
      </c>
      <c r="AM286" s="103"/>
      <c r="AN286" s="107"/>
      <c r="AO286" s="107">
        <v>600</v>
      </c>
      <c r="AS286" s="103"/>
      <c r="AT286" s="103"/>
      <c r="AU286" s="103"/>
      <c r="AY286" s="103"/>
      <c r="AZ286" s="103"/>
      <c r="BA286" s="104"/>
      <c r="BB286" s="103"/>
      <c r="BC286" s="103"/>
      <c r="BD286" s="103"/>
      <c r="BE286" s="103"/>
      <c r="BF286" s="103"/>
      <c r="BG286" s="103"/>
      <c r="BH286" s="103"/>
      <c r="BI286" s="103"/>
      <c r="BJ286" s="103"/>
      <c r="BK286" s="103"/>
      <c r="BL286" s="103"/>
      <c r="BM286" s="103"/>
      <c r="BN286" s="103"/>
      <c r="BO286" s="103"/>
      <c r="BP286" s="103"/>
      <c r="BQ286" s="103"/>
      <c r="BR286" s="103"/>
      <c r="BS286" s="103"/>
      <c r="BT286" s="103"/>
      <c r="BU286" s="103"/>
      <c r="BV286" s="103"/>
      <c r="BW286" s="103"/>
      <c r="BX286" s="103"/>
      <c r="BY286" s="103"/>
      <c r="BZ286" s="103"/>
      <c r="CA286" s="103"/>
      <c r="CB286" s="103"/>
      <c r="CC286" s="103"/>
      <c r="CD286" s="103"/>
      <c r="CE286" s="103"/>
      <c r="CF286" s="103"/>
      <c r="CG286" s="103"/>
      <c r="CH286" s="128"/>
    </row>
    <row r="287" spans="1:86">
      <c r="A287" s="103"/>
      <c r="B287" s="104"/>
      <c r="C287" s="104"/>
      <c r="E287" s="103"/>
      <c r="F287" s="103"/>
      <c r="G287" s="114"/>
      <c r="H287" s="103"/>
      <c r="I287" s="103"/>
      <c r="J287" s="4"/>
      <c r="K287" s="4"/>
      <c r="AM287" s="103"/>
      <c r="AN287" s="104"/>
      <c r="AO287" s="104"/>
      <c r="AS287" s="103"/>
      <c r="AT287" s="103"/>
      <c r="AU287" s="103"/>
      <c r="AY287" s="103"/>
      <c r="AZ287" s="103"/>
      <c r="BA287" s="104"/>
      <c r="BB287" s="103"/>
      <c r="BC287" s="103"/>
      <c r="BD287" s="103"/>
      <c r="BE287" s="103"/>
      <c r="BF287" s="103"/>
      <c r="BG287" s="103"/>
      <c r="BH287" s="103"/>
      <c r="BI287" s="103"/>
      <c r="BJ287" s="103"/>
      <c r="BK287" s="103"/>
      <c r="BL287" s="103"/>
      <c r="BM287" s="103"/>
      <c r="BN287" s="103"/>
      <c r="BO287" s="103"/>
      <c r="BP287" s="103"/>
      <c r="BQ287" s="103"/>
      <c r="BR287" s="103"/>
      <c r="BS287" s="103"/>
      <c r="BT287" s="103"/>
      <c r="BU287" s="103"/>
      <c r="BV287" s="103"/>
      <c r="BW287" s="103"/>
      <c r="BX287" s="103"/>
      <c r="BY287" s="103"/>
      <c r="BZ287" s="103"/>
      <c r="CA287" s="103"/>
      <c r="CB287" s="103"/>
      <c r="CC287" s="103"/>
      <c r="CD287" s="103"/>
      <c r="CE287" s="103"/>
      <c r="CF287" s="103"/>
      <c r="CG287" s="103"/>
      <c r="CH287" s="104"/>
    </row>
    <row r="288" spans="1:86">
      <c r="A288" s="105"/>
      <c r="B288" s="106"/>
      <c r="C288" s="106" t="s">
        <v>14</v>
      </c>
      <c r="E288" s="103">
        <f>COUNT(AS288:CH288)</f>
        <v>6</v>
      </c>
      <c r="F288" s="103">
        <f>SUM(AS288:CH288)</f>
        <v>1271</v>
      </c>
      <c r="G288" s="114">
        <f>AVERAGE(AS288:CH288)</f>
        <v>211.83333333333334</v>
      </c>
      <c r="H288" s="103">
        <f>MAX(AS288:CH288)</f>
        <v>354</v>
      </c>
      <c r="I288" s="103">
        <f>MIN(AS288:CH288)</f>
        <v>25</v>
      </c>
      <c r="J288" s="4">
        <f>D288-G288</f>
        <v>-211.83333333333334</v>
      </c>
      <c r="K288" s="4">
        <f>STDEV(AS288:CH288)</f>
        <v>113.63875512635055</v>
      </c>
      <c r="AM288" s="105"/>
      <c r="AN288" s="106"/>
      <c r="AO288" s="106" t="s">
        <v>14</v>
      </c>
      <c r="AR288" s="115">
        <v>74</v>
      </c>
      <c r="AS288" s="105">
        <v>354</v>
      </c>
      <c r="AT288" s="105"/>
      <c r="AU288" s="105"/>
      <c r="AY288" s="105"/>
      <c r="AZ288" s="105"/>
      <c r="BA288" s="104"/>
      <c r="BB288" s="105"/>
      <c r="BC288" s="105"/>
      <c r="BD288" s="105"/>
      <c r="BE288" s="105"/>
      <c r="BF288" s="105"/>
      <c r="BG288" s="105"/>
      <c r="BH288" s="105">
        <v>259</v>
      </c>
      <c r="BI288" s="105"/>
      <c r="BJ288" s="105">
        <v>153</v>
      </c>
      <c r="BK288" s="105"/>
      <c r="BL288" s="105"/>
      <c r="BM288" s="105"/>
      <c r="BN288" s="105">
        <v>207</v>
      </c>
      <c r="BO288" s="105"/>
      <c r="BP288" s="105"/>
      <c r="BQ288" s="105"/>
      <c r="BR288" s="105"/>
      <c r="BS288" s="105"/>
      <c r="BT288" s="105"/>
      <c r="BU288" s="105"/>
      <c r="BV288" s="105"/>
      <c r="BW288" s="105"/>
      <c r="BX288" s="105"/>
      <c r="BY288" s="105"/>
      <c r="BZ288" s="105">
        <v>25</v>
      </c>
      <c r="CA288" s="105"/>
      <c r="CB288" s="105">
        <v>273</v>
      </c>
      <c r="CC288" s="105"/>
      <c r="CD288" s="105"/>
      <c r="CE288" s="105"/>
      <c r="CF288" s="105"/>
      <c r="CG288" s="105"/>
      <c r="CH288" s="143"/>
    </row>
    <row r="289" spans="1:86">
      <c r="A289" s="103"/>
      <c r="B289" s="107"/>
      <c r="C289" s="107" t="s">
        <v>15</v>
      </c>
      <c r="E289" s="103">
        <f>COUNT(AS289:CH289)</f>
        <v>6</v>
      </c>
      <c r="F289" s="103">
        <f>SUM(AS289:CH289)</f>
        <v>5.0599999999999996</v>
      </c>
      <c r="G289" s="114">
        <f>AVERAGE(AS289:CH289)</f>
        <v>0.84333333333333327</v>
      </c>
      <c r="H289" s="103">
        <f>MAX(AS289:CH289)</f>
        <v>2</v>
      </c>
      <c r="I289" s="103">
        <f>MIN(AS289:CH289)</f>
        <v>0.3</v>
      </c>
      <c r="J289" s="4">
        <f>D289-G289</f>
        <v>-0.84333333333333327</v>
      </c>
      <c r="K289" s="4">
        <f>STDEV(AS289:CH289)</f>
        <v>0.69919000755636285</v>
      </c>
      <c r="AM289" s="103"/>
      <c r="AN289" s="107"/>
      <c r="AO289" s="107" t="s">
        <v>15</v>
      </c>
      <c r="AR289" s="115">
        <v>1.6</v>
      </c>
      <c r="AS289" s="103">
        <v>2</v>
      </c>
      <c r="AT289" s="103"/>
      <c r="AU289" s="103"/>
      <c r="AY289" s="103"/>
      <c r="AZ289" s="103"/>
      <c r="BA289" s="104"/>
      <c r="BB289" s="103"/>
      <c r="BC289" s="103"/>
      <c r="BD289" s="103"/>
      <c r="BE289" s="103"/>
      <c r="BF289" s="103"/>
      <c r="BG289" s="103"/>
      <c r="BH289" s="103">
        <v>0.46</v>
      </c>
      <c r="BI289" s="103"/>
      <c r="BJ289" s="103">
        <v>0.6</v>
      </c>
      <c r="BK289" s="103"/>
      <c r="BL289" s="103"/>
      <c r="BM289" s="103"/>
      <c r="BN289" s="103">
        <v>0.3</v>
      </c>
      <c r="BO289" s="103"/>
      <c r="BP289" s="103"/>
      <c r="BQ289" s="103"/>
      <c r="BR289" s="103"/>
      <c r="BS289" s="103"/>
      <c r="BT289" s="103"/>
      <c r="BU289" s="103"/>
      <c r="BV289" s="103"/>
      <c r="BW289" s="103"/>
      <c r="BX289" s="103"/>
      <c r="BY289" s="103"/>
      <c r="BZ289" s="103">
        <v>1.4</v>
      </c>
      <c r="CA289" s="103"/>
      <c r="CB289" s="103">
        <v>0.3</v>
      </c>
      <c r="CC289" s="103"/>
      <c r="CD289" s="103"/>
      <c r="CE289" s="103"/>
      <c r="CF289" s="103"/>
      <c r="CG289" s="103"/>
      <c r="CH289" s="128"/>
    </row>
    <row r="290" spans="1:86" s="113" customFormat="1">
      <c r="A290" s="111" t="s">
        <v>0</v>
      </c>
      <c r="B290" s="110" t="s">
        <v>1</v>
      </c>
      <c r="C290" s="110" t="s">
        <v>2</v>
      </c>
      <c r="E290" s="110" t="s">
        <v>3</v>
      </c>
      <c r="F290" s="110" t="s">
        <v>78</v>
      </c>
      <c r="G290" s="112" t="s">
        <v>4</v>
      </c>
      <c r="H290" s="110" t="s">
        <v>5</v>
      </c>
      <c r="I290" s="110" t="s">
        <v>6</v>
      </c>
      <c r="J290" s="120" t="s">
        <v>7</v>
      </c>
      <c r="K290" s="120" t="s">
        <v>8</v>
      </c>
      <c r="AM290" s="110" t="s">
        <v>10</v>
      </c>
      <c r="AN290" s="110" t="s">
        <v>11</v>
      </c>
      <c r="AO290" s="110" t="s">
        <v>12</v>
      </c>
      <c r="AR290" s="113">
        <v>2005</v>
      </c>
      <c r="AS290" s="110">
        <v>2004</v>
      </c>
      <c r="AT290" s="110">
        <v>2003</v>
      </c>
      <c r="AU290" s="110"/>
      <c r="AY290" s="110">
        <v>1998</v>
      </c>
      <c r="AZ290" s="110"/>
      <c r="BA290" s="110">
        <v>1996</v>
      </c>
      <c r="BB290" s="110"/>
      <c r="BC290" s="110"/>
      <c r="BD290" s="110"/>
      <c r="BE290" s="110"/>
      <c r="BF290" s="110">
        <v>1991</v>
      </c>
      <c r="BG290" s="110">
        <v>1993</v>
      </c>
      <c r="BH290" s="110">
        <v>1990</v>
      </c>
      <c r="BI290" s="110">
        <v>1990</v>
      </c>
      <c r="BJ290" s="110">
        <v>1989</v>
      </c>
      <c r="BK290" s="110">
        <v>1988</v>
      </c>
      <c r="BL290" s="110">
        <v>1988</v>
      </c>
      <c r="BM290" s="110">
        <v>1988</v>
      </c>
      <c r="BN290" s="110">
        <v>1987</v>
      </c>
      <c r="BO290" s="110">
        <v>1987</v>
      </c>
      <c r="BP290" s="110">
        <v>1987</v>
      </c>
      <c r="BQ290" s="110">
        <v>1986</v>
      </c>
      <c r="BR290" s="110">
        <v>1986</v>
      </c>
      <c r="BS290" s="110">
        <v>1986</v>
      </c>
      <c r="BT290" s="110">
        <v>1985</v>
      </c>
      <c r="BU290" s="110">
        <v>1985</v>
      </c>
      <c r="BV290" s="110">
        <v>1985</v>
      </c>
      <c r="BW290" s="110">
        <v>1984</v>
      </c>
      <c r="BX290" s="110">
        <v>1984</v>
      </c>
      <c r="BY290" s="110">
        <v>1984</v>
      </c>
      <c r="BZ290" s="110">
        <v>1983</v>
      </c>
      <c r="CA290" s="110">
        <v>1983</v>
      </c>
      <c r="CB290" s="110">
        <v>1983</v>
      </c>
      <c r="CC290" s="110">
        <v>1983</v>
      </c>
      <c r="CD290" s="110">
        <v>1982</v>
      </c>
      <c r="CE290" s="110">
        <v>1981</v>
      </c>
      <c r="CF290" s="110">
        <v>1981</v>
      </c>
      <c r="CG290" s="110">
        <v>1981</v>
      </c>
      <c r="CH290" s="110">
        <v>1980</v>
      </c>
    </row>
    <row r="291" spans="1:86">
      <c r="A291" s="104">
        <v>10</v>
      </c>
      <c r="B291" s="107">
        <v>44</v>
      </c>
      <c r="C291" s="107" t="s">
        <v>13</v>
      </c>
      <c r="E291" s="103">
        <f t="shared" ref="E291:E304" si="163">COUNT(AP291:AS291)</f>
        <v>2</v>
      </c>
      <c r="F291" s="103">
        <f t="shared" ref="F291:F304" si="164">SUM(AP291:AS291)</f>
        <v>15</v>
      </c>
      <c r="G291" s="114">
        <f t="shared" ref="G291:G304" si="165">AVERAGE(AP291:AS291)</f>
        <v>7.5</v>
      </c>
      <c r="H291" s="103">
        <f t="shared" ref="H291:H304" si="166">MAX(AP291:AS291)</f>
        <v>12</v>
      </c>
      <c r="I291" s="103">
        <f t="shared" ref="I291:I304" si="167">MIN(AP291:AS291)</f>
        <v>3</v>
      </c>
      <c r="J291" s="4">
        <f>D291-G291</f>
        <v>-7.5</v>
      </c>
      <c r="K291" s="4">
        <f t="shared" ref="K291:K304" si="168">STDEV(AP291:AS291)</f>
        <v>6.3639610306789276</v>
      </c>
      <c r="AM291" s="104">
        <v>10</v>
      </c>
      <c r="AN291" s="107">
        <v>44</v>
      </c>
      <c r="AO291" s="107" t="s">
        <v>13</v>
      </c>
      <c r="AR291">
        <v>3</v>
      </c>
      <c r="AS291" s="104">
        <v>12</v>
      </c>
      <c r="AT291" s="104">
        <v>24</v>
      </c>
      <c r="AU291" s="104"/>
      <c r="AY291" s="104">
        <v>19</v>
      </c>
      <c r="AZ291" s="104"/>
      <c r="BA291" s="104">
        <v>17</v>
      </c>
      <c r="BB291" s="104"/>
      <c r="BC291" s="104"/>
      <c r="BD291" s="104"/>
      <c r="BE291" s="104"/>
      <c r="BF291" s="104"/>
      <c r="BG291" s="104"/>
      <c r="BH291" s="104">
        <v>2</v>
      </c>
      <c r="BI291" s="104"/>
      <c r="BJ291" s="104">
        <v>16</v>
      </c>
      <c r="BK291" s="104"/>
      <c r="BL291" s="104"/>
      <c r="BM291" s="104"/>
      <c r="BN291" s="104">
        <v>5</v>
      </c>
      <c r="BO291" s="104"/>
      <c r="BP291" s="104"/>
      <c r="BQ291" s="104">
        <v>4</v>
      </c>
      <c r="BR291" s="104"/>
      <c r="BS291" s="104"/>
      <c r="BT291" s="104"/>
      <c r="BU291" s="104"/>
      <c r="BV291" s="104"/>
      <c r="BW291" s="104"/>
      <c r="BX291" s="104"/>
      <c r="BY291" s="104"/>
      <c r="BZ291" s="104">
        <v>4</v>
      </c>
      <c r="CA291" s="104"/>
      <c r="CB291" s="104">
        <v>22</v>
      </c>
      <c r="CC291" s="104"/>
      <c r="CD291" s="104">
        <v>14</v>
      </c>
      <c r="CE291" s="104"/>
      <c r="CF291" s="104"/>
      <c r="CG291" s="104"/>
      <c r="CH291" s="128"/>
    </row>
    <row r="292" spans="1:86">
      <c r="A292" s="103"/>
      <c r="B292" s="107"/>
      <c r="C292" s="107">
        <v>0</v>
      </c>
      <c r="E292" s="103">
        <f t="shared" si="163"/>
        <v>2</v>
      </c>
      <c r="F292" s="103">
        <f t="shared" si="164"/>
        <v>53.9</v>
      </c>
      <c r="G292" s="114">
        <f t="shared" si="165"/>
        <v>26.95</v>
      </c>
      <c r="H292" s="103">
        <f t="shared" si="166"/>
        <v>27</v>
      </c>
      <c r="I292" s="103">
        <f t="shared" si="167"/>
        <v>26.9</v>
      </c>
      <c r="J292" s="4">
        <f t="shared" ref="J292:J304" si="169">D292-G292</f>
        <v>-26.95</v>
      </c>
      <c r="K292" s="4">
        <f t="shared" si="168"/>
        <v>7.0710678118655765E-2</v>
      </c>
      <c r="AM292" s="103"/>
      <c r="AN292" s="107"/>
      <c r="AO292" s="107">
        <v>0</v>
      </c>
      <c r="AR292" s="115">
        <v>27</v>
      </c>
      <c r="AS292" s="104">
        <v>26.9</v>
      </c>
      <c r="AT292" s="104">
        <v>25.1</v>
      </c>
      <c r="AU292" s="104"/>
      <c r="AY292" s="104">
        <v>27</v>
      </c>
      <c r="AZ292" s="104"/>
      <c r="BA292" s="104">
        <v>25.71</v>
      </c>
      <c r="BB292" s="104"/>
      <c r="BC292" s="104"/>
      <c r="BD292" s="104"/>
      <c r="BE292" s="104"/>
      <c r="BF292" s="104"/>
      <c r="BG292" s="104">
        <v>26.8</v>
      </c>
      <c r="BH292" s="104">
        <v>27.1</v>
      </c>
      <c r="BI292" s="104"/>
      <c r="BJ292" s="104">
        <v>25.5</v>
      </c>
      <c r="BK292" s="104"/>
      <c r="BL292" s="104"/>
      <c r="BM292" s="104"/>
      <c r="BN292" s="104">
        <v>24.8</v>
      </c>
      <c r="BO292" s="104"/>
      <c r="BP292" s="104"/>
      <c r="BQ292" s="104">
        <v>27.3</v>
      </c>
      <c r="BR292" s="104"/>
      <c r="BS292" s="104"/>
      <c r="BT292" s="104"/>
      <c r="BU292" s="104"/>
      <c r="BV292" s="104"/>
      <c r="BW292" s="104"/>
      <c r="BX292" s="104"/>
      <c r="BY292" s="104"/>
      <c r="BZ292" s="104">
        <v>26.6</v>
      </c>
      <c r="CA292" s="104"/>
      <c r="CB292" s="104">
        <v>24.4</v>
      </c>
      <c r="CC292" s="104"/>
      <c r="CD292" s="104">
        <v>25.2</v>
      </c>
      <c r="CE292" s="104"/>
      <c r="CF292" s="104"/>
      <c r="CG292" s="104"/>
      <c r="CH292" s="128"/>
    </row>
    <row r="293" spans="1:86">
      <c r="A293" s="103"/>
      <c r="B293" s="107"/>
      <c r="C293" s="107">
        <v>10</v>
      </c>
      <c r="E293" s="103">
        <f t="shared" si="163"/>
        <v>2</v>
      </c>
      <c r="F293" s="103">
        <f t="shared" si="164"/>
        <v>53.870000000000005</v>
      </c>
      <c r="G293" s="114">
        <f t="shared" si="165"/>
        <v>26.935000000000002</v>
      </c>
      <c r="H293" s="103">
        <f t="shared" si="166"/>
        <v>26.96</v>
      </c>
      <c r="I293" s="103">
        <f t="shared" si="167"/>
        <v>26.91</v>
      </c>
      <c r="J293" s="4">
        <f t="shared" si="169"/>
        <v>-26.935000000000002</v>
      </c>
      <c r="K293" s="4">
        <f t="shared" si="168"/>
        <v>3.5355339059327882E-2</v>
      </c>
      <c r="AM293" s="103"/>
      <c r="AN293" s="107"/>
      <c r="AO293" s="107">
        <v>10</v>
      </c>
      <c r="AR293" s="115">
        <v>26.91</v>
      </c>
      <c r="AS293" s="122">
        <v>26.96</v>
      </c>
      <c r="AT293" s="122">
        <v>25.03</v>
      </c>
      <c r="AY293">
        <v>26.75</v>
      </c>
      <c r="BA293" s="104">
        <v>25.45</v>
      </c>
      <c r="BH293" s="103">
        <v>24.99</v>
      </c>
      <c r="BJ293" s="103">
        <v>24.4</v>
      </c>
      <c r="BN293" s="103">
        <v>24.77</v>
      </c>
      <c r="BQ293" s="103">
        <v>27</v>
      </c>
      <c r="BZ293" s="103">
        <v>26.9</v>
      </c>
      <c r="CB293" s="103">
        <v>24.44</v>
      </c>
      <c r="CD293" s="103">
        <v>25.74</v>
      </c>
      <c r="CH293" s="128"/>
    </row>
    <row r="294" spans="1:86">
      <c r="A294" s="103"/>
      <c r="B294" s="107"/>
      <c r="C294" s="107">
        <v>20</v>
      </c>
      <c r="E294" s="103">
        <f t="shared" si="163"/>
        <v>2</v>
      </c>
      <c r="F294" s="103">
        <f t="shared" si="164"/>
        <v>53.620000000000005</v>
      </c>
      <c r="G294" s="114">
        <f t="shared" si="165"/>
        <v>26.810000000000002</v>
      </c>
      <c r="H294" s="103">
        <f t="shared" si="166"/>
        <v>26.96</v>
      </c>
      <c r="I294" s="103">
        <f t="shared" si="167"/>
        <v>26.66</v>
      </c>
      <c r="J294" s="4">
        <f t="shared" si="169"/>
        <v>-26.810000000000002</v>
      </c>
      <c r="K294" s="4">
        <f t="shared" si="168"/>
        <v>0.21213203435596475</v>
      </c>
      <c r="AM294" s="103"/>
      <c r="AN294" s="107"/>
      <c r="AO294" s="107">
        <v>20</v>
      </c>
      <c r="AR294" s="115">
        <v>26.66</v>
      </c>
      <c r="AS294" s="122">
        <v>26.96</v>
      </c>
      <c r="AT294" s="122">
        <v>25.01</v>
      </c>
      <c r="AY294">
        <v>26.96</v>
      </c>
      <c r="BA294" s="104">
        <v>25.42</v>
      </c>
      <c r="BH294" s="103">
        <v>24.94</v>
      </c>
      <c r="BJ294" s="103">
        <v>24.41</v>
      </c>
      <c r="BN294" s="103">
        <v>24.72</v>
      </c>
      <c r="BQ294" s="103">
        <v>27</v>
      </c>
      <c r="BZ294" s="103">
        <v>26.9</v>
      </c>
      <c r="CB294" s="103">
        <v>23.45</v>
      </c>
      <c r="CD294" s="103">
        <v>25.72</v>
      </c>
      <c r="CH294" s="128"/>
    </row>
    <row r="295" spans="1:86">
      <c r="A295" s="103"/>
      <c r="B295" s="107"/>
      <c r="C295" s="107">
        <v>30</v>
      </c>
      <c r="E295" s="103">
        <f t="shared" si="163"/>
        <v>2</v>
      </c>
      <c r="F295" s="103">
        <f t="shared" si="164"/>
        <v>53.58</v>
      </c>
      <c r="G295" s="114">
        <f t="shared" si="165"/>
        <v>26.79</v>
      </c>
      <c r="H295" s="103">
        <f t="shared" si="166"/>
        <v>26.96</v>
      </c>
      <c r="I295" s="103">
        <f t="shared" si="167"/>
        <v>26.62</v>
      </c>
      <c r="J295" s="4">
        <f t="shared" si="169"/>
        <v>-26.79</v>
      </c>
      <c r="K295" s="4">
        <f t="shared" si="168"/>
        <v>0.24041630560342606</v>
      </c>
      <c r="AM295" s="103"/>
      <c r="AN295" s="107"/>
      <c r="AO295" s="107">
        <v>30</v>
      </c>
      <c r="AR295" s="115">
        <v>26.62</v>
      </c>
      <c r="AS295" s="122">
        <v>26.96</v>
      </c>
      <c r="AT295" s="122">
        <v>24.98</v>
      </c>
      <c r="AY295">
        <v>27.09</v>
      </c>
      <c r="BA295" s="104">
        <v>25.43</v>
      </c>
      <c r="BH295" s="103">
        <v>24.65</v>
      </c>
      <c r="BJ295" s="103">
        <v>24.4</v>
      </c>
      <c r="BN295" s="103">
        <v>24.3</v>
      </c>
      <c r="BQ295" s="103">
        <v>26.89</v>
      </c>
      <c r="BZ295" s="103">
        <v>26.91</v>
      </c>
      <c r="CB295" s="103">
        <v>23.38</v>
      </c>
      <c r="CD295" s="103">
        <v>25.7</v>
      </c>
      <c r="CH295" s="128"/>
    </row>
    <row r="296" spans="1:86">
      <c r="A296" s="103"/>
      <c r="B296" s="107"/>
      <c r="C296" s="107">
        <v>50</v>
      </c>
      <c r="E296" s="103">
        <f t="shared" si="163"/>
        <v>2</v>
      </c>
      <c r="F296" s="103">
        <f t="shared" si="164"/>
        <v>53.480000000000004</v>
      </c>
      <c r="G296" s="114">
        <f t="shared" si="165"/>
        <v>26.740000000000002</v>
      </c>
      <c r="H296" s="103">
        <f t="shared" si="166"/>
        <v>26.95</v>
      </c>
      <c r="I296" s="103">
        <f t="shared" si="167"/>
        <v>26.53</v>
      </c>
      <c r="J296" s="4">
        <f t="shared" si="169"/>
        <v>-26.740000000000002</v>
      </c>
      <c r="K296" s="4">
        <f t="shared" si="168"/>
        <v>0.29698484809834863</v>
      </c>
      <c r="AM296" s="103"/>
      <c r="AN296" s="107"/>
      <c r="AO296" s="107">
        <v>50</v>
      </c>
      <c r="AR296" s="115">
        <v>26.53</v>
      </c>
      <c r="AS296" s="122">
        <v>26.95</v>
      </c>
      <c r="AT296" s="122">
        <v>24.83</v>
      </c>
      <c r="AY296">
        <v>27.14</v>
      </c>
      <c r="BA296" s="104">
        <v>25.49</v>
      </c>
      <c r="BH296" s="103">
        <v>23.36</v>
      </c>
      <c r="BJ296" s="103">
        <v>24.42</v>
      </c>
      <c r="BN296" s="103">
        <v>23.61</v>
      </c>
      <c r="BQ296" s="103">
        <v>26.87</v>
      </c>
      <c r="BZ296" s="103">
        <v>26.91</v>
      </c>
      <c r="CB296" s="103">
        <v>23.03</v>
      </c>
      <c r="CD296" s="103">
        <v>25.68</v>
      </c>
      <c r="CH296" s="128"/>
    </row>
    <row r="297" spans="1:86">
      <c r="A297" s="103"/>
      <c r="B297" s="107"/>
      <c r="C297" s="107">
        <v>75</v>
      </c>
      <c r="E297" s="103">
        <f t="shared" si="163"/>
        <v>2</v>
      </c>
      <c r="F297" s="103">
        <f t="shared" si="164"/>
        <v>49.94</v>
      </c>
      <c r="G297" s="114">
        <f t="shared" si="165"/>
        <v>24.97</v>
      </c>
      <c r="H297" s="103">
        <f t="shared" si="166"/>
        <v>26.86</v>
      </c>
      <c r="I297" s="103">
        <f t="shared" si="167"/>
        <v>23.08</v>
      </c>
      <c r="J297" s="4">
        <f t="shared" si="169"/>
        <v>-24.97</v>
      </c>
      <c r="K297" s="4">
        <f t="shared" si="168"/>
        <v>2.6728636328851505</v>
      </c>
      <c r="AM297" s="103"/>
      <c r="AN297" s="107"/>
      <c r="AO297" s="107">
        <v>75</v>
      </c>
      <c r="AR297" s="115">
        <v>23.08</v>
      </c>
      <c r="AS297" s="122">
        <v>26.86</v>
      </c>
      <c r="AT297" s="122">
        <v>24.14</v>
      </c>
      <c r="AY297">
        <v>25.61</v>
      </c>
      <c r="BA297" s="104">
        <v>25.5</v>
      </c>
      <c r="BH297" s="103">
        <v>21.06</v>
      </c>
      <c r="BJ297" s="103">
        <v>22.25</v>
      </c>
      <c r="BN297" s="103">
        <v>21.69</v>
      </c>
      <c r="BQ297" s="103">
        <v>25.47</v>
      </c>
      <c r="BZ297" s="103">
        <v>23</v>
      </c>
      <c r="CB297" s="103">
        <v>20.97</v>
      </c>
      <c r="CD297" s="103">
        <v>25.69</v>
      </c>
      <c r="CH297" s="128"/>
    </row>
    <row r="298" spans="1:86">
      <c r="A298" s="103"/>
      <c r="B298" s="107"/>
      <c r="C298" s="107">
        <v>100</v>
      </c>
      <c r="E298" s="103">
        <f t="shared" si="163"/>
        <v>2</v>
      </c>
      <c r="F298" s="103">
        <f t="shared" si="164"/>
        <v>45.44</v>
      </c>
      <c r="G298" s="114">
        <f t="shared" si="165"/>
        <v>22.72</v>
      </c>
      <c r="H298" s="103">
        <f t="shared" si="166"/>
        <v>24.03</v>
      </c>
      <c r="I298" s="103">
        <f t="shared" si="167"/>
        <v>21.41</v>
      </c>
      <c r="J298" s="4">
        <f t="shared" si="169"/>
        <v>-22.72</v>
      </c>
      <c r="K298" s="4">
        <f t="shared" si="168"/>
        <v>1.8526197667087552</v>
      </c>
      <c r="AM298" s="103"/>
      <c r="AN298" s="107"/>
      <c r="AO298" s="107">
        <v>100</v>
      </c>
      <c r="AR298" s="115">
        <v>21.41</v>
      </c>
      <c r="AS298" s="122">
        <v>24.03</v>
      </c>
      <c r="AT298" s="122">
        <v>23.4</v>
      </c>
      <c r="AY298">
        <v>23.49</v>
      </c>
      <c r="BA298" s="104">
        <v>25.67</v>
      </c>
      <c r="BH298" s="103">
        <v>16.37</v>
      </c>
      <c r="BJ298" s="103">
        <v>20.79</v>
      </c>
      <c r="BN298" s="103">
        <v>20.350000000000001</v>
      </c>
      <c r="BQ298" s="103">
        <v>23.65</v>
      </c>
      <c r="BZ298" s="103">
        <v>20.91</v>
      </c>
      <c r="CB298" s="103">
        <v>16.43</v>
      </c>
      <c r="CD298" s="103">
        <v>24.99</v>
      </c>
      <c r="CH298" s="128"/>
    </row>
    <row r="299" spans="1:86">
      <c r="A299" s="103"/>
      <c r="B299" s="107"/>
      <c r="C299" s="107">
        <v>150</v>
      </c>
      <c r="E299" s="103">
        <f t="shared" si="163"/>
        <v>2</v>
      </c>
      <c r="F299" s="103">
        <f t="shared" si="164"/>
        <v>40.85</v>
      </c>
      <c r="G299" s="114">
        <f t="shared" si="165"/>
        <v>20.425000000000001</v>
      </c>
      <c r="H299" s="103">
        <f t="shared" si="166"/>
        <v>21.26</v>
      </c>
      <c r="I299" s="103">
        <f t="shared" si="167"/>
        <v>19.59</v>
      </c>
      <c r="J299" s="4">
        <f t="shared" si="169"/>
        <v>-20.425000000000001</v>
      </c>
      <c r="K299" s="4">
        <f t="shared" si="168"/>
        <v>1.1808683245815357</v>
      </c>
      <c r="AM299" s="103"/>
      <c r="AN299" s="107"/>
      <c r="AO299" s="107">
        <v>150</v>
      </c>
      <c r="AR299" s="115">
        <v>19.59</v>
      </c>
      <c r="AS299" s="122">
        <v>21.26</v>
      </c>
      <c r="AT299" s="122">
        <v>22.36</v>
      </c>
      <c r="AY299">
        <v>20.23</v>
      </c>
      <c r="BA299" s="104">
        <v>22.3</v>
      </c>
      <c r="BH299" s="103">
        <v>13.59</v>
      </c>
      <c r="BJ299" s="103">
        <v>18.920000000000002</v>
      </c>
      <c r="BN299" s="103">
        <v>18.170000000000002</v>
      </c>
      <c r="BQ299" s="103">
        <v>19.41</v>
      </c>
      <c r="BZ299" s="103">
        <v>16.96</v>
      </c>
      <c r="CB299" s="103">
        <v>13.06</v>
      </c>
      <c r="CD299" s="103">
        <v>19.28</v>
      </c>
      <c r="CH299" s="128"/>
    </row>
    <row r="300" spans="1:86">
      <c r="A300" s="103"/>
      <c r="B300" s="107"/>
      <c r="C300" s="107">
        <v>200</v>
      </c>
      <c r="E300" s="103">
        <f t="shared" si="163"/>
        <v>2</v>
      </c>
      <c r="F300" s="103">
        <f t="shared" si="164"/>
        <v>37.840000000000003</v>
      </c>
      <c r="G300" s="114">
        <f t="shared" si="165"/>
        <v>18.920000000000002</v>
      </c>
      <c r="H300" s="103">
        <f t="shared" si="166"/>
        <v>20</v>
      </c>
      <c r="I300" s="103">
        <f t="shared" si="167"/>
        <v>17.84</v>
      </c>
      <c r="J300" s="4">
        <f t="shared" si="169"/>
        <v>-18.920000000000002</v>
      </c>
      <c r="K300" s="4">
        <f t="shared" si="168"/>
        <v>1.5273506473629428</v>
      </c>
      <c r="AM300" s="103"/>
      <c r="AN300" s="107"/>
      <c r="AO300" s="107">
        <v>200</v>
      </c>
      <c r="AR300" s="115">
        <v>17.84</v>
      </c>
      <c r="AS300" s="122">
        <v>20</v>
      </c>
      <c r="AT300" s="122">
        <v>20.16</v>
      </c>
      <c r="AY300">
        <v>18.03</v>
      </c>
      <c r="BA300" s="104">
        <v>19.54</v>
      </c>
      <c r="BH300" s="103">
        <v>11.07</v>
      </c>
      <c r="BJ300" s="103">
        <v>17.84</v>
      </c>
      <c r="BN300" s="103">
        <v>15.27</v>
      </c>
      <c r="BQ300" s="103">
        <v>17.66</v>
      </c>
      <c r="BZ300" s="103">
        <v>15.77</v>
      </c>
      <c r="CB300" s="103">
        <v>10.62</v>
      </c>
      <c r="CD300" s="103">
        <v>16.559999999999999</v>
      </c>
      <c r="CH300" s="128"/>
    </row>
    <row r="301" spans="1:86">
      <c r="A301" s="103"/>
      <c r="B301" s="107"/>
      <c r="C301" s="107">
        <v>300</v>
      </c>
      <c r="E301" s="103">
        <f t="shared" si="163"/>
        <v>2</v>
      </c>
      <c r="F301" s="103">
        <f t="shared" si="164"/>
        <v>31.83</v>
      </c>
      <c r="G301" s="114">
        <f t="shared" si="165"/>
        <v>15.914999999999999</v>
      </c>
      <c r="H301" s="103">
        <f t="shared" si="166"/>
        <v>17.36</v>
      </c>
      <c r="I301" s="103">
        <f t="shared" si="167"/>
        <v>14.47</v>
      </c>
      <c r="J301" s="4">
        <f t="shared" si="169"/>
        <v>-15.914999999999999</v>
      </c>
      <c r="K301" s="4">
        <f t="shared" si="168"/>
        <v>2.0435385976291216</v>
      </c>
      <c r="AM301" s="103"/>
      <c r="AN301" s="107"/>
      <c r="AO301" s="107">
        <v>300</v>
      </c>
      <c r="AR301" s="115">
        <v>14.47</v>
      </c>
      <c r="AS301" s="122">
        <v>17.36</v>
      </c>
      <c r="AT301" s="122">
        <v>18.059999999999999</v>
      </c>
      <c r="AY301">
        <v>14.77</v>
      </c>
      <c r="BA301" s="104">
        <v>16.899999999999999</v>
      </c>
      <c r="CH301" s="128"/>
    </row>
    <row r="302" spans="1:86">
      <c r="A302" s="103"/>
      <c r="B302" s="107"/>
      <c r="C302" s="107">
        <v>400</v>
      </c>
      <c r="E302" s="103">
        <f t="shared" si="163"/>
        <v>2</v>
      </c>
      <c r="F302" s="103">
        <f t="shared" si="164"/>
        <v>27.15</v>
      </c>
      <c r="G302" s="114">
        <f t="shared" si="165"/>
        <v>13.574999999999999</v>
      </c>
      <c r="H302" s="103">
        <f t="shared" si="166"/>
        <v>14.33</v>
      </c>
      <c r="I302" s="103">
        <f t="shared" si="167"/>
        <v>12.82</v>
      </c>
      <c r="J302" s="4">
        <f t="shared" si="169"/>
        <v>-13.574999999999999</v>
      </c>
      <c r="K302" s="4">
        <f t="shared" si="168"/>
        <v>1.0677312395916865</v>
      </c>
      <c r="AM302" s="103"/>
      <c r="AN302" s="107"/>
      <c r="AO302" s="107">
        <v>400</v>
      </c>
      <c r="AR302" s="115">
        <v>12.82</v>
      </c>
      <c r="AS302" s="122">
        <v>14.33</v>
      </c>
      <c r="AT302" s="122">
        <v>15.42</v>
      </c>
      <c r="AY302">
        <v>10.99</v>
      </c>
      <c r="BA302" s="104">
        <v>14.15</v>
      </c>
      <c r="CH302" s="128"/>
    </row>
    <row r="303" spans="1:86">
      <c r="A303" s="103"/>
      <c r="B303" s="107"/>
      <c r="C303" s="107">
        <v>500</v>
      </c>
      <c r="E303" s="103">
        <f t="shared" si="163"/>
        <v>1</v>
      </c>
      <c r="F303" s="103">
        <f t="shared" si="164"/>
        <v>10.25</v>
      </c>
      <c r="G303" s="114">
        <f t="shared" si="165"/>
        <v>10.25</v>
      </c>
      <c r="H303" s="103">
        <f t="shared" si="166"/>
        <v>10.25</v>
      </c>
      <c r="I303" s="103">
        <f t="shared" si="167"/>
        <v>10.25</v>
      </c>
      <c r="J303" s="4">
        <f t="shared" si="169"/>
        <v>-10.25</v>
      </c>
      <c r="K303" s="4" t="e">
        <f t="shared" si="168"/>
        <v>#DIV/0!</v>
      </c>
      <c r="AM303" s="103"/>
      <c r="AN303" s="107"/>
      <c r="AO303" s="107">
        <v>500</v>
      </c>
      <c r="AR303" s="115">
        <v>10.25</v>
      </c>
      <c r="AT303" s="122">
        <v>12.92</v>
      </c>
      <c r="BA303" s="104"/>
      <c r="CH303" s="128"/>
    </row>
    <row r="304" spans="1:86">
      <c r="A304" s="103"/>
      <c r="B304" s="107"/>
      <c r="C304" s="107">
        <v>600</v>
      </c>
      <c r="E304" s="103">
        <f t="shared" si="163"/>
        <v>0</v>
      </c>
      <c r="F304" s="103">
        <f t="shared" si="164"/>
        <v>0</v>
      </c>
      <c r="G304" s="114" t="e">
        <f t="shared" si="165"/>
        <v>#DIV/0!</v>
      </c>
      <c r="H304" s="103">
        <f t="shared" si="166"/>
        <v>0</v>
      </c>
      <c r="I304" s="103">
        <f t="shared" si="167"/>
        <v>0</v>
      </c>
      <c r="J304" s="4" t="e">
        <f t="shared" si="169"/>
        <v>#DIV/0!</v>
      </c>
      <c r="K304" s="4" t="e">
        <f t="shared" si="168"/>
        <v>#DIV/0!</v>
      </c>
      <c r="AM304" s="103"/>
      <c r="AN304" s="107"/>
      <c r="AO304" s="107">
        <v>600</v>
      </c>
      <c r="AS304" s="103"/>
      <c r="AT304" s="103"/>
      <c r="AU304" s="103"/>
      <c r="AY304" s="103"/>
      <c r="AZ304" s="103"/>
      <c r="BA304" s="108"/>
      <c r="BB304" s="103"/>
      <c r="BC304" s="103"/>
      <c r="BD304" s="103"/>
      <c r="BE304" s="103"/>
      <c r="BF304" s="103"/>
      <c r="BG304" s="103"/>
      <c r="BH304" s="103"/>
      <c r="BI304" s="103"/>
      <c r="BJ304" s="103"/>
      <c r="BK304" s="103"/>
      <c r="BL304" s="103"/>
      <c r="BM304" s="103"/>
      <c r="BN304" s="103"/>
      <c r="BO304" s="103"/>
      <c r="BP304" s="103"/>
      <c r="BQ304" s="103"/>
      <c r="BR304" s="103"/>
      <c r="BS304" s="103"/>
      <c r="BT304" s="103"/>
      <c r="BU304" s="103"/>
      <c r="BV304" s="103"/>
      <c r="BW304" s="103"/>
      <c r="BX304" s="103"/>
      <c r="BY304" s="103"/>
      <c r="BZ304" s="103"/>
      <c r="CA304" s="103"/>
      <c r="CB304" s="103"/>
      <c r="CC304" s="103"/>
      <c r="CD304" s="103"/>
      <c r="CE304" s="103"/>
      <c r="CF304" s="103"/>
      <c r="CG304" s="103"/>
      <c r="CH304" s="128"/>
    </row>
    <row r="305" spans="1:86">
      <c r="A305" s="123"/>
      <c r="B305" s="123"/>
      <c r="C305" s="123"/>
      <c r="E305" s="103"/>
      <c r="AM305" s="123"/>
      <c r="AN305" s="123"/>
      <c r="AO305" s="123"/>
      <c r="AS305" s="123"/>
      <c r="AT305" s="123"/>
      <c r="AU305" s="123"/>
      <c r="AY305" s="123"/>
      <c r="AZ305" s="123"/>
      <c r="BA305" s="104"/>
      <c r="BB305" s="123"/>
      <c r="BC305" s="123"/>
      <c r="BD305" s="123"/>
      <c r="BE305" s="123"/>
      <c r="BF305" s="123"/>
      <c r="BG305" s="123"/>
      <c r="BH305" s="123"/>
      <c r="BI305" s="123"/>
      <c r="BJ305" s="123"/>
      <c r="BK305" s="123"/>
      <c r="BL305" s="123"/>
      <c r="BM305" s="123"/>
      <c r="BN305" s="123"/>
      <c r="BO305" s="123"/>
      <c r="BP305" s="123"/>
      <c r="BQ305" s="123"/>
      <c r="BR305" s="123"/>
      <c r="BS305" s="123"/>
      <c r="BT305" s="123"/>
      <c r="BU305" s="123"/>
      <c r="BV305" s="123"/>
      <c r="BW305" s="123"/>
      <c r="BX305" s="123"/>
      <c r="BY305" s="123"/>
      <c r="BZ305" s="123"/>
      <c r="CA305" s="123"/>
      <c r="CB305" s="123"/>
      <c r="CC305" s="123"/>
      <c r="CD305" s="123"/>
      <c r="CE305" s="123"/>
      <c r="CF305" s="123"/>
      <c r="CG305" s="123"/>
      <c r="CH305" s="123"/>
    </row>
    <row r="306" spans="1:86" s="145" customFormat="1">
      <c r="A306" s="106"/>
      <c r="B306" s="106"/>
      <c r="C306" s="106" t="s">
        <v>14</v>
      </c>
      <c r="E306" s="105">
        <f>COUNT(AP306:AS306)</f>
        <v>2</v>
      </c>
      <c r="F306" s="105">
        <f>SUM(AP306:AS306)</f>
        <v>395</v>
      </c>
      <c r="G306" s="146">
        <f>AVERAGE(AP306:AS306)</f>
        <v>197.5</v>
      </c>
      <c r="H306" s="105">
        <f>MAX(AP306:AS306)</f>
        <v>300</v>
      </c>
      <c r="I306" s="105">
        <f>MIN(AP306:AS306)</f>
        <v>95</v>
      </c>
      <c r="J306" s="147">
        <f>D306-G306</f>
        <v>-197.5</v>
      </c>
      <c r="K306" s="147">
        <f>STDEV(AP306:AS306)</f>
        <v>144.95689014324225</v>
      </c>
      <c r="AM306" s="105"/>
      <c r="AN306" s="106"/>
      <c r="AO306" s="106" t="s">
        <v>14</v>
      </c>
      <c r="AR306" s="145">
        <v>95</v>
      </c>
      <c r="AS306" s="105">
        <v>300</v>
      </c>
      <c r="AT306" s="105">
        <v>318</v>
      </c>
      <c r="AU306" s="105"/>
      <c r="AY306" s="105">
        <v>15</v>
      </c>
      <c r="AZ306" s="105"/>
      <c r="BA306" s="105">
        <v>70</v>
      </c>
      <c r="BB306" s="105"/>
      <c r="BC306" s="105"/>
      <c r="BD306" s="105"/>
      <c r="BE306" s="105"/>
      <c r="BF306" s="105"/>
      <c r="BG306" s="105"/>
      <c r="BH306" s="105">
        <v>300</v>
      </c>
      <c r="BI306" s="105"/>
      <c r="BJ306" s="105">
        <v>127</v>
      </c>
      <c r="BK306" s="105"/>
      <c r="BL306" s="105"/>
      <c r="BM306" s="105"/>
      <c r="BN306" s="105">
        <v>234</v>
      </c>
      <c r="BO306" s="105"/>
      <c r="BP306" s="105"/>
      <c r="BQ306" s="105"/>
      <c r="BR306" s="105"/>
      <c r="BS306" s="105"/>
      <c r="BT306" s="105"/>
      <c r="BU306" s="105"/>
      <c r="BV306" s="105"/>
      <c r="BW306" s="105"/>
      <c r="BX306" s="105"/>
      <c r="BY306" s="105"/>
      <c r="BZ306" s="105">
        <v>300</v>
      </c>
      <c r="CA306" s="105"/>
      <c r="CB306" s="105">
        <v>8</v>
      </c>
      <c r="CC306" s="105"/>
      <c r="CD306" s="105">
        <v>308</v>
      </c>
      <c r="CE306" s="105"/>
      <c r="CF306" s="105"/>
      <c r="CG306" s="105"/>
      <c r="CH306" s="143"/>
    </row>
    <row r="307" spans="1:86" s="149" customFormat="1">
      <c r="A307" s="148"/>
      <c r="B307" s="148"/>
      <c r="C307" s="148" t="s">
        <v>15</v>
      </c>
      <c r="E307" s="150">
        <f>COUNT(AP307:AS307)</f>
        <v>2</v>
      </c>
      <c r="F307" s="150">
        <f>SUM(AP307:AS307)</f>
        <v>2.1</v>
      </c>
      <c r="G307" s="151">
        <f>AVERAGE(AP307:AS307)</f>
        <v>1.05</v>
      </c>
      <c r="H307" s="150">
        <f>MAX(AP307:AS307)</f>
        <v>1.1000000000000001</v>
      </c>
      <c r="I307" s="150">
        <f>MIN(AP307:AS307)</f>
        <v>1</v>
      </c>
      <c r="J307" s="152">
        <f>D307-G307</f>
        <v>-1.05</v>
      </c>
      <c r="K307" s="152">
        <f>STDEV(AP307:AS307)</f>
        <v>7.0710678118654821E-2</v>
      </c>
      <c r="AM307" s="150"/>
      <c r="AN307" s="148"/>
      <c r="AO307" s="148" t="s">
        <v>15</v>
      </c>
      <c r="AR307" s="149">
        <v>1</v>
      </c>
      <c r="AS307" s="150">
        <v>1.1000000000000001</v>
      </c>
      <c r="AT307" s="150">
        <v>0.7</v>
      </c>
      <c r="AU307" s="150"/>
      <c r="AY307" s="150">
        <v>1.6</v>
      </c>
      <c r="AZ307" s="150"/>
      <c r="BA307" s="150">
        <v>0.6</v>
      </c>
      <c r="BB307" s="150"/>
      <c r="BC307" s="150"/>
      <c r="BD307" s="150"/>
      <c r="BE307" s="150"/>
      <c r="BF307" s="150"/>
      <c r="BG307" s="150"/>
      <c r="BH307" s="150">
        <v>2.41</v>
      </c>
      <c r="BI307" s="150"/>
      <c r="BJ307" s="150">
        <v>0.7</v>
      </c>
      <c r="BK307" s="150"/>
      <c r="BL307" s="150"/>
      <c r="BM307" s="150"/>
      <c r="BN307" s="150">
        <v>1.5</v>
      </c>
      <c r="BO307" s="150"/>
      <c r="BP307" s="150"/>
      <c r="BQ307" s="150"/>
      <c r="BR307" s="150"/>
      <c r="BS307" s="150"/>
      <c r="BT307" s="150"/>
      <c r="BU307" s="150"/>
      <c r="BV307" s="150"/>
      <c r="BW307" s="150"/>
      <c r="BX307" s="150"/>
      <c r="BY307" s="150"/>
      <c r="BZ307" s="150">
        <v>2</v>
      </c>
      <c r="CA307" s="150"/>
      <c r="CB307" s="150">
        <v>1.4</v>
      </c>
      <c r="CC307" s="150"/>
      <c r="CD307" s="150">
        <v>1.8</v>
      </c>
      <c r="CE307" s="150"/>
      <c r="CF307" s="150"/>
      <c r="CG307" s="150"/>
      <c r="CH307" s="153"/>
    </row>
    <row r="308" spans="1:86">
      <c r="A308" s="103" t="s">
        <v>0</v>
      </c>
      <c r="B308" s="103" t="s">
        <v>1</v>
      </c>
      <c r="C308" s="103" t="s">
        <v>2</v>
      </c>
      <c r="E308" s="103" t="s">
        <v>3</v>
      </c>
      <c r="F308" s="103" t="s">
        <v>78</v>
      </c>
      <c r="G308" s="114" t="s">
        <v>4</v>
      </c>
      <c r="H308" s="103" t="s">
        <v>5</v>
      </c>
      <c r="I308" s="103" t="s">
        <v>6</v>
      </c>
      <c r="J308" s="4" t="s">
        <v>7</v>
      </c>
      <c r="K308" s="4" t="s">
        <v>8</v>
      </c>
      <c r="AM308" s="123" t="s">
        <v>10</v>
      </c>
      <c r="AN308" s="123" t="s">
        <v>11</v>
      </c>
      <c r="AO308" s="123" t="s">
        <v>12</v>
      </c>
      <c r="AS308" s="123"/>
      <c r="AT308" s="123"/>
      <c r="AU308" s="123"/>
      <c r="AY308" s="123"/>
      <c r="AZ308" s="123"/>
      <c r="BA308" s="110">
        <v>1996</v>
      </c>
      <c r="BB308" s="123"/>
      <c r="BC308" s="123"/>
      <c r="BD308" s="123"/>
      <c r="BE308" s="123"/>
      <c r="BF308" s="123">
        <v>1991</v>
      </c>
      <c r="BG308" s="123">
        <v>1990</v>
      </c>
      <c r="BH308" s="123">
        <v>1990</v>
      </c>
      <c r="BI308" s="123">
        <v>1990</v>
      </c>
      <c r="BJ308" s="123">
        <v>1989</v>
      </c>
      <c r="BK308" s="123">
        <v>1988</v>
      </c>
      <c r="BL308" s="123">
        <v>1988</v>
      </c>
      <c r="BM308" s="123">
        <v>1988</v>
      </c>
      <c r="BN308" s="123">
        <v>1987</v>
      </c>
      <c r="BO308" s="123">
        <v>1987</v>
      </c>
      <c r="BP308" s="123">
        <v>1987</v>
      </c>
      <c r="BQ308" s="123">
        <v>1986</v>
      </c>
      <c r="BR308" s="123">
        <v>1986</v>
      </c>
      <c r="BS308" s="123">
        <v>1986</v>
      </c>
      <c r="BT308" s="123">
        <v>1985</v>
      </c>
      <c r="BU308" s="123">
        <v>1985</v>
      </c>
      <c r="BV308" s="123">
        <v>1985</v>
      </c>
      <c r="BW308" s="123">
        <v>1984</v>
      </c>
      <c r="BX308" s="123">
        <v>1984</v>
      </c>
      <c r="BY308" s="123">
        <v>1984</v>
      </c>
      <c r="BZ308" s="123">
        <v>1983</v>
      </c>
      <c r="CA308" s="123">
        <v>1983</v>
      </c>
      <c r="CB308" s="123">
        <v>1983</v>
      </c>
      <c r="CC308" s="123">
        <v>1983</v>
      </c>
      <c r="CD308" s="123">
        <v>1982</v>
      </c>
      <c r="CE308" s="123">
        <v>1981</v>
      </c>
      <c r="CF308" s="123">
        <v>1981</v>
      </c>
      <c r="CG308" s="123">
        <v>1981</v>
      </c>
      <c r="CH308" s="123">
        <v>1980</v>
      </c>
    </row>
    <row r="309" spans="1:86">
      <c r="A309" s="123">
        <v>10</v>
      </c>
      <c r="B309" s="130">
        <v>45</v>
      </c>
      <c r="C309" s="130" t="s">
        <v>13</v>
      </c>
      <c r="E309" s="103">
        <f t="shared" ref="E309:E322" si="170">COUNT(AS309:CH309)</f>
        <v>7</v>
      </c>
      <c r="F309" s="103">
        <f t="shared" ref="F309:F322" si="171">SUM(AS309:CH309)</f>
        <v>115</v>
      </c>
      <c r="G309" s="114">
        <f t="shared" ref="G309:G322" si="172">AVERAGE(AS309:CH309)</f>
        <v>16.428571428571427</v>
      </c>
      <c r="H309" s="103">
        <f t="shared" ref="H309:H322" si="173">MAX(AS309:CH309)</f>
        <v>26</v>
      </c>
      <c r="I309" s="103">
        <f t="shared" ref="I309:I322" si="174">MIN(AS309:CH309)</f>
        <v>6</v>
      </c>
      <c r="J309" s="4">
        <f>D309-G309</f>
        <v>-16.428571428571427</v>
      </c>
      <c r="K309" s="4">
        <f t="shared" ref="K309:K322" si="175">STDEV(AS309:CH309)</f>
        <v>7.8921298953903625</v>
      </c>
      <c r="AM309" s="123">
        <v>10</v>
      </c>
      <c r="AN309" s="130">
        <v>45</v>
      </c>
      <c r="AO309" s="130" t="s">
        <v>13</v>
      </c>
      <c r="AS309" s="123"/>
      <c r="AT309" s="123"/>
      <c r="AU309" s="123"/>
      <c r="AY309" s="123"/>
      <c r="AZ309" s="123"/>
      <c r="BA309" s="104">
        <v>17</v>
      </c>
      <c r="BB309" s="123"/>
      <c r="BC309" s="123"/>
      <c r="BD309" s="123"/>
      <c r="BE309" s="123"/>
      <c r="BF309" s="123"/>
      <c r="BG309" s="123"/>
      <c r="BH309" s="123"/>
      <c r="BI309" s="123"/>
      <c r="BJ309" s="123"/>
      <c r="BK309" s="123"/>
      <c r="BL309" s="123">
        <v>21</v>
      </c>
      <c r="BM309" s="123"/>
      <c r="BN309" s="123"/>
      <c r="BO309" s="123"/>
      <c r="BP309" s="123">
        <v>7</v>
      </c>
      <c r="BQ309" s="123"/>
      <c r="BR309" s="123"/>
      <c r="BS309" s="123">
        <v>14</v>
      </c>
      <c r="BT309" s="123"/>
      <c r="BU309" s="123"/>
      <c r="BV309" s="123">
        <v>24</v>
      </c>
      <c r="BW309" s="123"/>
      <c r="BX309" s="123"/>
      <c r="BY309" s="123">
        <v>26</v>
      </c>
      <c r="BZ309" s="123"/>
      <c r="CA309" s="123"/>
      <c r="CB309" s="123"/>
      <c r="CC309" s="123"/>
      <c r="CD309" s="123"/>
      <c r="CE309" s="123"/>
      <c r="CF309" s="123">
        <v>6</v>
      </c>
      <c r="CG309" s="123"/>
      <c r="CH309" s="133"/>
    </row>
    <row r="310" spans="1:86">
      <c r="A310" s="103"/>
      <c r="B310" s="107"/>
      <c r="C310" s="106">
        <v>0</v>
      </c>
      <c r="E310" s="103">
        <f t="shared" si="170"/>
        <v>7</v>
      </c>
      <c r="F310" s="103">
        <f t="shared" si="171"/>
        <v>169.10999999999999</v>
      </c>
      <c r="G310" s="114">
        <f t="shared" si="172"/>
        <v>24.158571428571427</v>
      </c>
      <c r="H310" s="103">
        <f t="shared" si="173"/>
        <v>25.7</v>
      </c>
      <c r="I310" s="103">
        <f t="shared" si="174"/>
        <v>20.5</v>
      </c>
      <c r="J310" s="4">
        <f t="shared" ref="J310:J322" si="176">D310-G310</f>
        <v>-24.158571428571427</v>
      </c>
      <c r="K310" s="4">
        <f t="shared" si="175"/>
        <v>2.1089525723403435</v>
      </c>
      <c r="AM310" s="103"/>
      <c r="AN310" s="107"/>
      <c r="AO310" s="106">
        <v>0</v>
      </c>
      <c r="AS310" s="105"/>
      <c r="AT310" s="105"/>
      <c r="AU310" s="105"/>
      <c r="AY310" s="105"/>
      <c r="AZ310" s="105"/>
      <c r="BA310" s="104">
        <v>25.61</v>
      </c>
      <c r="BB310" s="105"/>
      <c r="BC310" s="105"/>
      <c r="BD310" s="105"/>
      <c r="BE310" s="105"/>
      <c r="BF310" s="105"/>
      <c r="BG310" s="105"/>
      <c r="BH310" s="105"/>
      <c r="BI310" s="105"/>
      <c r="BJ310" s="105"/>
      <c r="BK310" s="105"/>
      <c r="BL310" s="105">
        <v>24.8</v>
      </c>
      <c r="BM310" s="105"/>
      <c r="BN310" s="105"/>
      <c r="BO310" s="105"/>
      <c r="BP310" s="105">
        <v>25.3</v>
      </c>
      <c r="BQ310" s="105"/>
      <c r="BR310" s="105"/>
      <c r="BS310" s="105">
        <v>25.4</v>
      </c>
      <c r="BT310" s="105"/>
      <c r="BU310" s="105"/>
      <c r="BV310" s="105">
        <v>25.7</v>
      </c>
      <c r="BW310" s="105"/>
      <c r="BX310" s="105"/>
      <c r="BY310" s="105">
        <v>21.8</v>
      </c>
      <c r="BZ310" s="105"/>
      <c r="CA310" s="105"/>
      <c r="CB310" s="105"/>
      <c r="CC310" s="105"/>
      <c r="CD310" s="105"/>
      <c r="CE310" s="105"/>
      <c r="CF310" s="105">
        <v>20.5</v>
      </c>
      <c r="CG310" s="105"/>
      <c r="CH310" s="143"/>
    </row>
    <row r="311" spans="1:86">
      <c r="A311" s="103"/>
      <c r="B311" s="107"/>
      <c r="C311" s="107">
        <v>10</v>
      </c>
      <c r="E311" s="103">
        <f t="shared" si="170"/>
        <v>7</v>
      </c>
      <c r="F311" s="103">
        <f t="shared" si="171"/>
        <v>167.77999999999997</v>
      </c>
      <c r="G311" s="114">
        <f t="shared" si="172"/>
        <v>23.968571428571426</v>
      </c>
      <c r="H311" s="103">
        <f t="shared" si="173"/>
        <v>25.47</v>
      </c>
      <c r="I311" s="103">
        <f t="shared" si="174"/>
        <v>20.86</v>
      </c>
      <c r="J311" s="4">
        <f t="shared" si="176"/>
        <v>-23.968571428571426</v>
      </c>
      <c r="K311" s="4">
        <f t="shared" si="175"/>
        <v>1.9224067257080697</v>
      </c>
      <c r="AM311" s="103"/>
      <c r="AN311" s="107"/>
      <c r="AO311" s="107">
        <v>10</v>
      </c>
      <c r="BA311" s="104">
        <v>25.47</v>
      </c>
      <c r="BL311" s="103">
        <v>24.1</v>
      </c>
      <c r="BP311" s="103">
        <v>25.37</v>
      </c>
      <c r="BS311" s="103">
        <v>25.03</v>
      </c>
      <c r="BV311" s="103">
        <v>25.3</v>
      </c>
      <c r="BY311" s="103">
        <v>21.65</v>
      </c>
      <c r="CF311" s="103">
        <v>20.86</v>
      </c>
      <c r="CH311" s="128"/>
    </row>
    <row r="312" spans="1:86">
      <c r="A312" s="103"/>
      <c r="B312" s="107"/>
      <c r="C312" s="107">
        <v>20</v>
      </c>
      <c r="E312" s="103">
        <f t="shared" si="170"/>
        <v>7</v>
      </c>
      <c r="F312" s="103">
        <f t="shared" si="171"/>
        <v>167.04000000000002</v>
      </c>
      <c r="G312" s="114">
        <f t="shared" si="172"/>
        <v>23.862857142857145</v>
      </c>
      <c r="H312" s="103">
        <f t="shared" si="173"/>
        <v>25.41</v>
      </c>
      <c r="I312" s="103">
        <f t="shared" si="174"/>
        <v>20.53</v>
      </c>
      <c r="J312" s="4">
        <f t="shared" si="176"/>
        <v>-23.862857142857145</v>
      </c>
      <c r="K312" s="4">
        <f t="shared" si="175"/>
        <v>2.0254441018018268</v>
      </c>
      <c r="AM312" s="103"/>
      <c r="AN312" s="107"/>
      <c r="AO312" s="107">
        <v>20</v>
      </c>
      <c r="BA312" s="104">
        <v>25.41</v>
      </c>
      <c r="BL312" s="103">
        <v>23.91</v>
      </c>
      <c r="BP312" s="103">
        <v>25.35</v>
      </c>
      <c r="BS312" s="103">
        <v>25.01</v>
      </c>
      <c r="BV312" s="103">
        <v>25.31</v>
      </c>
      <c r="BY312" s="103">
        <v>21.52</v>
      </c>
      <c r="CF312" s="103">
        <v>20.53</v>
      </c>
      <c r="CH312" s="128"/>
    </row>
    <row r="313" spans="1:86">
      <c r="A313" s="103"/>
      <c r="B313" s="107"/>
      <c r="C313" s="107">
        <v>30</v>
      </c>
      <c r="E313" s="103">
        <f t="shared" si="170"/>
        <v>7</v>
      </c>
      <c r="F313" s="103">
        <f t="shared" si="171"/>
        <v>165.08</v>
      </c>
      <c r="G313" s="114">
        <f t="shared" si="172"/>
        <v>23.582857142857144</v>
      </c>
      <c r="H313" s="103">
        <f t="shared" si="173"/>
        <v>25.36</v>
      </c>
      <c r="I313" s="103">
        <f t="shared" si="174"/>
        <v>20.32</v>
      </c>
      <c r="J313" s="4">
        <f t="shared" si="176"/>
        <v>-23.582857142857144</v>
      </c>
      <c r="K313" s="4">
        <f t="shared" si="175"/>
        <v>2.1196596761879345</v>
      </c>
      <c r="AM313" s="103"/>
      <c r="AN313" s="107"/>
      <c r="AO313" s="107">
        <v>30</v>
      </c>
      <c r="BA313" s="104">
        <v>25.36</v>
      </c>
      <c r="BL313" s="103">
        <v>22.92</v>
      </c>
      <c r="BP313" s="103">
        <v>25.14</v>
      </c>
      <c r="BS313" s="103">
        <v>24.84</v>
      </c>
      <c r="BV313" s="103">
        <v>25.31</v>
      </c>
      <c r="BY313" s="103">
        <v>21.19</v>
      </c>
      <c r="CF313" s="103">
        <v>20.32</v>
      </c>
      <c r="CH313" s="128"/>
    </row>
    <row r="314" spans="1:86">
      <c r="A314" s="103"/>
      <c r="B314" s="107"/>
      <c r="C314" s="107">
        <v>50</v>
      </c>
      <c r="E314" s="103">
        <f t="shared" si="170"/>
        <v>7</v>
      </c>
      <c r="F314" s="103">
        <f t="shared" si="171"/>
        <v>163.79</v>
      </c>
      <c r="G314" s="114">
        <f t="shared" si="172"/>
        <v>23.398571428571426</v>
      </c>
      <c r="H314" s="103">
        <f t="shared" si="173"/>
        <v>25.31</v>
      </c>
      <c r="I314" s="103">
        <f t="shared" si="174"/>
        <v>19.350000000000001</v>
      </c>
      <c r="J314" s="4">
        <f t="shared" si="176"/>
        <v>-23.398571428571426</v>
      </c>
      <c r="K314" s="4">
        <f t="shared" si="175"/>
        <v>2.3610550506883459</v>
      </c>
      <c r="AM314" s="103"/>
      <c r="AN314" s="107"/>
      <c r="AO314" s="107">
        <v>50</v>
      </c>
      <c r="BA314" s="104">
        <v>25.24</v>
      </c>
      <c r="BL314" s="103">
        <v>22.81</v>
      </c>
      <c r="BP314" s="103">
        <v>25.14</v>
      </c>
      <c r="BS314" s="103">
        <v>24.74</v>
      </c>
      <c r="BV314" s="103">
        <v>25.31</v>
      </c>
      <c r="BY314" s="103">
        <v>21.2</v>
      </c>
      <c r="CF314" s="103">
        <v>19.350000000000001</v>
      </c>
      <c r="CH314" s="128"/>
    </row>
    <row r="315" spans="1:86">
      <c r="A315" s="103"/>
      <c r="B315" s="107"/>
      <c r="C315" s="107">
        <v>75</v>
      </c>
      <c r="E315" s="103">
        <f t="shared" si="170"/>
        <v>7</v>
      </c>
      <c r="F315" s="103">
        <f t="shared" si="171"/>
        <v>158.44999999999999</v>
      </c>
      <c r="G315" s="114">
        <f t="shared" si="172"/>
        <v>22.635714285714283</v>
      </c>
      <c r="H315" s="103">
        <f t="shared" si="173"/>
        <v>25.31</v>
      </c>
      <c r="I315" s="103">
        <f t="shared" si="174"/>
        <v>16.190000000000001</v>
      </c>
      <c r="J315" s="4">
        <f t="shared" si="176"/>
        <v>-22.635714285714283</v>
      </c>
      <c r="K315" s="4">
        <f t="shared" si="175"/>
        <v>3.2670417666081315</v>
      </c>
      <c r="AM315" s="103"/>
      <c r="AN315" s="107"/>
      <c r="AO315" s="107">
        <v>75</v>
      </c>
      <c r="BA315" s="104">
        <v>24.88</v>
      </c>
      <c r="BL315" s="103">
        <v>22.56</v>
      </c>
      <c r="BP315" s="103">
        <v>24.08</v>
      </c>
      <c r="BS315" s="103">
        <v>24.74</v>
      </c>
      <c r="BV315" s="103">
        <v>25.31</v>
      </c>
      <c r="BY315" s="103">
        <v>20.69</v>
      </c>
      <c r="CF315" s="103">
        <v>16.190000000000001</v>
      </c>
      <c r="CH315" s="128"/>
    </row>
    <row r="316" spans="1:86">
      <c r="A316" s="103"/>
      <c r="B316" s="107"/>
      <c r="C316" s="107">
        <v>100</v>
      </c>
      <c r="E316" s="103">
        <f t="shared" si="170"/>
        <v>7</v>
      </c>
      <c r="F316" s="103">
        <f t="shared" si="171"/>
        <v>148.99</v>
      </c>
      <c r="G316" s="114">
        <f t="shared" si="172"/>
        <v>21.284285714285716</v>
      </c>
      <c r="H316" s="103">
        <f t="shared" si="173"/>
        <v>25.02</v>
      </c>
      <c r="I316" s="103">
        <f t="shared" si="174"/>
        <v>14.52</v>
      </c>
      <c r="J316" s="4">
        <f t="shared" si="176"/>
        <v>-21.284285714285716</v>
      </c>
      <c r="K316" s="4">
        <f t="shared" si="175"/>
        <v>3.9978529952248714</v>
      </c>
      <c r="AM316" s="103"/>
      <c r="AN316" s="107"/>
      <c r="AO316" s="107">
        <v>100</v>
      </c>
      <c r="BA316" s="104">
        <v>24.04</v>
      </c>
      <c r="BL316" s="103">
        <v>20.99</v>
      </c>
      <c r="BP316" s="103">
        <v>23.21</v>
      </c>
      <c r="BS316" s="103">
        <v>24.06</v>
      </c>
      <c r="BV316" s="103">
        <v>25.02</v>
      </c>
      <c r="BY316" s="103">
        <v>17.149999999999999</v>
      </c>
      <c r="CF316" s="103">
        <v>14.52</v>
      </c>
      <c r="CH316" s="128"/>
    </row>
    <row r="317" spans="1:86">
      <c r="A317" s="103"/>
      <c r="B317" s="107"/>
      <c r="C317" s="107">
        <v>150</v>
      </c>
      <c r="E317" s="103">
        <f t="shared" si="170"/>
        <v>7</v>
      </c>
      <c r="F317" s="103">
        <f t="shared" si="171"/>
        <v>125.26000000000002</v>
      </c>
      <c r="G317" s="114">
        <f t="shared" si="172"/>
        <v>17.894285714285719</v>
      </c>
      <c r="H317" s="103">
        <f t="shared" si="173"/>
        <v>22.39</v>
      </c>
      <c r="I317" s="103">
        <f t="shared" si="174"/>
        <v>12.43</v>
      </c>
      <c r="J317" s="4">
        <f t="shared" si="176"/>
        <v>-17.894285714285719</v>
      </c>
      <c r="K317" s="4">
        <f t="shared" si="175"/>
        <v>4.0105812427579419</v>
      </c>
      <c r="AM317" s="103"/>
      <c r="AN317" s="107"/>
      <c r="AO317" s="107">
        <v>150</v>
      </c>
      <c r="BA317" s="104">
        <v>22.36</v>
      </c>
      <c r="BL317" s="103">
        <v>14.67</v>
      </c>
      <c r="BP317" s="103">
        <v>19.66</v>
      </c>
      <c r="BS317" s="103">
        <v>19.21</v>
      </c>
      <c r="BV317" s="103">
        <v>22.39</v>
      </c>
      <c r="BY317" s="103">
        <v>14.54</v>
      </c>
      <c r="CF317" s="103">
        <v>12.43</v>
      </c>
      <c r="CH317" s="128"/>
    </row>
    <row r="318" spans="1:86">
      <c r="A318" s="103"/>
      <c r="B318" s="107"/>
      <c r="C318" s="107">
        <v>200</v>
      </c>
      <c r="E318" s="103">
        <f t="shared" si="170"/>
        <v>7</v>
      </c>
      <c r="F318" s="103">
        <f t="shared" si="171"/>
        <v>104.68999999999998</v>
      </c>
      <c r="G318" s="114">
        <f t="shared" si="172"/>
        <v>14.955714285714283</v>
      </c>
      <c r="H318" s="103">
        <f t="shared" si="173"/>
        <v>20.54</v>
      </c>
      <c r="I318" s="103">
        <f t="shared" si="174"/>
        <v>10.52</v>
      </c>
      <c r="J318" s="4">
        <f t="shared" si="176"/>
        <v>-14.955714285714283</v>
      </c>
      <c r="K318" s="4">
        <f t="shared" si="175"/>
        <v>3.8481980940991929</v>
      </c>
      <c r="AM318" s="103"/>
      <c r="AN318" s="107"/>
      <c r="AO318" s="107">
        <v>200</v>
      </c>
      <c r="BA318" s="104">
        <v>20.54</v>
      </c>
      <c r="BL318" s="103">
        <v>12.25</v>
      </c>
      <c r="BP318" s="103">
        <v>16.04</v>
      </c>
      <c r="BS318" s="103">
        <v>13.57</v>
      </c>
      <c r="BV318" s="103">
        <v>19.48</v>
      </c>
      <c r="BY318" s="103">
        <v>12.29</v>
      </c>
      <c r="CF318" s="103">
        <v>10.52</v>
      </c>
      <c r="CH318" s="128"/>
    </row>
    <row r="319" spans="1:86">
      <c r="A319" s="103"/>
      <c r="B319" s="107"/>
      <c r="C319" s="107">
        <v>300</v>
      </c>
      <c r="E319" s="103">
        <f t="shared" si="170"/>
        <v>0</v>
      </c>
      <c r="F319" s="103">
        <f t="shared" si="171"/>
        <v>0</v>
      </c>
      <c r="G319" s="114" t="e">
        <f t="shared" si="172"/>
        <v>#DIV/0!</v>
      </c>
      <c r="H319" s="103">
        <f t="shared" si="173"/>
        <v>0</v>
      </c>
      <c r="I319" s="103">
        <f t="shared" si="174"/>
        <v>0</v>
      </c>
      <c r="J319" s="4" t="e">
        <f t="shared" si="176"/>
        <v>#DIV/0!</v>
      </c>
      <c r="K319" s="4" t="e">
        <f t="shared" si="175"/>
        <v>#DIV/0!</v>
      </c>
      <c r="AM319" s="103"/>
      <c r="AN319" s="107"/>
      <c r="AO319" s="107">
        <v>300</v>
      </c>
      <c r="BA319" s="104"/>
      <c r="CH319" s="128"/>
    </row>
    <row r="320" spans="1:86">
      <c r="A320" s="103"/>
      <c r="B320" s="107"/>
      <c r="C320" s="107">
        <v>400</v>
      </c>
      <c r="E320" s="103">
        <f t="shared" si="170"/>
        <v>0</v>
      </c>
      <c r="F320" s="103">
        <f t="shared" si="171"/>
        <v>0</v>
      </c>
      <c r="G320" s="114" t="e">
        <f t="shared" si="172"/>
        <v>#DIV/0!</v>
      </c>
      <c r="H320" s="103">
        <f t="shared" si="173"/>
        <v>0</v>
      </c>
      <c r="I320" s="103">
        <f t="shared" si="174"/>
        <v>0</v>
      </c>
      <c r="J320" s="4" t="e">
        <f t="shared" si="176"/>
        <v>#DIV/0!</v>
      </c>
      <c r="K320" s="4" t="e">
        <f t="shared" si="175"/>
        <v>#DIV/0!</v>
      </c>
      <c r="AM320" s="103"/>
      <c r="AN320" s="107"/>
      <c r="AO320" s="107">
        <v>400</v>
      </c>
      <c r="BA320" s="104"/>
      <c r="CH320" s="128"/>
    </row>
    <row r="321" spans="1:86">
      <c r="A321" s="103"/>
      <c r="B321" s="107"/>
      <c r="C321" s="107">
        <v>500</v>
      </c>
      <c r="E321" s="103">
        <f t="shared" si="170"/>
        <v>0</v>
      </c>
      <c r="F321" s="103">
        <f t="shared" si="171"/>
        <v>0</v>
      </c>
      <c r="G321" s="114" t="e">
        <f t="shared" si="172"/>
        <v>#DIV/0!</v>
      </c>
      <c r="H321" s="103">
        <f t="shared" si="173"/>
        <v>0</v>
      </c>
      <c r="I321" s="103">
        <f t="shared" si="174"/>
        <v>0</v>
      </c>
      <c r="J321" s="4" t="e">
        <f t="shared" si="176"/>
        <v>#DIV/0!</v>
      </c>
      <c r="K321" s="4" t="e">
        <f t="shared" si="175"/>
        <v>#DIV/0!</v>
      </c>
      <c r="AM321" s="103"/>
      <c r="AN321" s="107"/>
      <c r="AO321" s="107">
        <v>500</v>
      </c>
      <c r="BA321" s="104"/>
      <c r="CH321" s="128"/>
    </row>
    <row r="322" spans="1:86">
      <c r="A322" s="103"/>
      <c r="B322" s="107"/>
      <c r="C322" s="107">
        <v>600</v>
      </c>
      <c r="E322" s="103">
        <f t="shared" si="170"/>
        <v>0</v>
      </c>
      <c r="F322" s="103">
        <f t="shared" si="171"/>
        <v>0</v>
      </c>
      <c r="G322" s="114" t="e">
        <f t="shared" si="172"/>
        <v>#DIV/0!</v>
      </c>
      <c r="H322" s="103">
        <f t="shared" si="173"/>
        <v>0</v>
      </c>
      <c r="I322" s="103">
        <f t="shared" si="174"/>
        <v>0</v>
      </c>
      <c r="J322" s="4" t="e">
        <f t="shared" si="176"/>
        <v>#DIV/0!</v>
      </c>
      <c r="K322" s="4" t="e">
        <f t="shared" si="175"/>
        <v>#DIV/0!</v>
      </c>
      <c r="AM322" s="103"/>
      <c r="AN322" s="107"/>
      <c r="AO322" s="107">
        <v>600</v>
      </c>
      <c r="AS322" s="103"/>
      <c r="AT322" s="103"/>
      <c r="AU322" s="103"/>
      <c r="AY322" s="103"/>
      <c r="AZ322" s="103"/>
      <c r="BA322" s="104"/>
      <c r="BB322" s="103"/>
      <c r="BC322" s="103"/>
      <c r="BD322" s="103"/>
      <c r="BE322" s="103"/>
      <c r="BF322" s="103"/>
      <c r="BG322" s="103"/>
      <c r="BH322" s="103"/>
      <c r="BI322" s="103"/>
      <c r="BJ322" s="103"/>
      <c r="BK322" s="103"/>
      <c r="BL322" s="103"/>
      <c r="BM322" s="103"/>
      <c r="BN322" s="103"/>
      <c r="BO322" s="103"/>
      <c r="BP322" s="103"/>
      <c r="BQ322" s="103"/>
      <c r="BR322" s="103"/>
      <c r="BS322" s="103"/>
      <c r="BT322" s="103"/>
      <c r="BU322" s="103"/>
      <c r="BV322" s="103"/>
      <c r="BW322" s="103"/>
      <c r="BX322" s="103"/>
      <c r="BY322" s="103"/>
      <c r="BZ322" s="103"/>
      <c r="CA322" s="103"/>
      <c r="CB322" s="103"/>
      <c r="CC322" s="103"/>
      <c r="CD322" s="103"/>
      <c r="CE322" s="103"/>
      <c r="CF322" s="103"/>
      <c r="CG322" s="103"/>
      <c r="CH322" s="128"/>
    </row>
    <row r="323" spans="1:86">
      <c r="A323" s="103"/>
      <c r="B323" s="104"/>
      <c r="C323" s="104"/>
      <c r="E323" s="103"/>
      <c r="F323" s="103"/>
      <c r="G323" s="114"/>
      <c r="H323" s="103"/>
      <c r="I323" s="103"/>
      <c r="J323" s="4"/>
      <c r="K323" s="4"/>
      <c r="AM323" s="103"/>
      <c r="AN323" s="104"/>
      <c r="AO323" s="104"/>
      <c r="AS323" s="103"/>
      <c r="AT323" s="103"/>
      <c r="AU323" s="103"/>
      <c r="AY323" s="103"/>
      <c r="AZ323" s="103"/>
      <c r="BA323" s="104"/>
      <c r="BB323" s="103"/>
      <c r="BC323" s="103"/>
      <c r="BD323" s="103"/>
      <c r="BE323" s="103"/>
      <c r="BF323" s="103"/>
      <c r="BG323" s="103"/>
      <c r="BH323" s="103"/>
      <c r="BI323" s="103"/>
      <c r="BJ323" s="103"/>
      <c r="BK323" s="103"/>
      <c r="BL323" s="103"/>
      <c r="BM323" s="103"/>
      <c r="BN323" s="103"/>
      <c r="BO323" s="103"/>
      <c r="BP323" s="103"/>
      <c r="BQ323" s="103"/>
      <c r="BR323" s="103"/>
      <c r="BS323" s="103"/>
      <c r="BT323" s="103"/>
      <c r="BU323" s="103"/>
      <c r="BV323" s="103"/>
      <c r="BW323" s="103"/>
      <c r="BX323" s="103"/>
      <c r="BY323" s="103"/>
      <c r="BZ323" s="103"/>
      <c r="CA323" s="103"/>
      <c r="CB323" s="103"/>
      <c r="CC323" s="103"/>
      <c r="CD323" s="103"/>
      <c r="CE323" s="103"/>
      <c r="CF323" s="103"/>
      <c r="CG323" s="103"/>
      <c r="CH323" s="104"/>
    </row>
    <row r="324" spans="1:86">
      <c r="A324" s="105"/>
      <c r="B324" s="106"/>
      <c r="C324" s="106" t="s">
        <v>14</v>
      </c>
      <c r="E324" s="103">
        <f>COUNT(AS324:CH324)</f>
        <v>6</v>
      </c>
      <c r="F324" s="103">
        <f>SUM(AS324:CH324)</f>
        <v>1128</v>
      </c>
      <c r="G324" s="114">
        <f>AVERAGE(AS324:CH324)</f>
        <v>188</v>
      </c>
      <c r="H324" s="103">
        <f>MAX(AS324:CH324)</f>
        <v>349</v>
      </c>
      <c r="I324" s="103">
        <f>MIN(AS324:CH324)</f>
        <v>6</v>
      </c>
      <c r="J324" s="4">
        <f>D324-G324</f>
        <v>-188</v>
      </c>
      <c r="K324" s="4">
        <f>STDEV(AS324:CH324)</f>
        <v>126.50849773829424</v>
      </c>
      <c r="AM324" s="105"/>
      <c r="AN324" s="106"/>
      <c r="AO324" s="106" t="s">
        <v>14</v>
      </c>
      <c r="AS324" s="105"/>
      <c r="AT324" s="105"/>
      <c r="AU324" s="105"/>
      <c r="AY324" s="105"/>
      <c r="AZ324" s="105"/>
      <c r="BA324" s="104">
        <v>120</v>
      </c>
      <c r="BB324" s="105"/>
      <c r="BC324" s="105"/>
      <c r="BD324" s="105"/>
      <c r="BE324" s="105"/>
      <c r="BF324" s="105"/>
      <c r="BG324" s="105"/>
      <c r="BH324" s="105"/>
      <c r="BI324" s="105"/>
      <c r="BJ324" s="105"/>
      <c r="BK324" s="105"/>
      <c r="BL324" s="105">
        <v>349</v>
      </c>
      <c r="BM324" s="105"/>
      <c r="BN324" s="105"/>
      <c r="BO324" s="105"/>
      <c r="BP324" s="105">
        <v>193</v>
      </c>
      <c r="BQ324" s="105"/>
      <c r="BR324" s="105"/>
      <c r="BS324" s="105">
        <v>150</v>
      </c>
      <c r="BT324" s="105"/>
      <c r="BU324" s="105"/>
      <c r="BV324" s="105">
        <v>310</v>
      </c>
      <c r="BW324" s="105"/>
      <c r="BX324" s="105"/>
      <c r="BY324" s="105">
        <v>6</v>
      </c>
      <c r="BZ324" s="105"/>
      <c r="CA324" s="105"/>
      <c r="CB324" s="105"/>
      <c r="CC324" s="105"/>
      <c r="CD324" s="105"/>
      <c r="CE324" s="105"/>
      <c r="CF324" s="105"/>
      <c r="CG324" s="105"/>
      <c r="CH324" s="143"/>
    </row>
    <row r="325" spans="1:86">
      <c r="A325" s="103"/>
      <c r="B325" s="107"/>
      <c r="C325" s="107" t="s">
        <v>15</v>
      </c>
      <c r="E325" s="103">
        <f>COUNT(AS325:CH325)</f>
        <v>6</v>
      </c>
      <c r="F325" s="103">
        <f>SUM(AS325:CH325)</f>
        <v>5.4</v>
      </c>
      <c r="G325" s="114">
        <f>AVERAGE(AS325:CH325)</f>
        <v>0.9</v>
      </c>
      <c r="H325" s="103">
        <f>MAX(AS325:CH325)</f>
        <v>1.5</v>
      </c>
      <c r="I325" s="103">
        <f>MIN(AS325:CH325)</f>
        <v>0.4</v>
      </c>
      <c r="J325" s="4">
        <f>D325-G325</f>
        <v>-0.9</v>
      </c>
      <c r="K325" s="4">
        <f>STDEV(AS325:CH325)</f>
        <v>0.49396356140913888</v>
      </c>
      <c r="AM325" s="103"/>
      <c r="AN325" s="107"/>
      <c r="AO325" s="107" t="s">
        <v>15</v>
      </c>
      <c r="AS325" s="103"/>
      <c r="AT325" s="103"/>
      <c r="AU325" s="103"/>
      <c r="AY325" s="103"/>
      <c r="AZ325" s="103"/>
      <c r="BA325" s="104">
        <v>1.5</v>
      </c>
      <c r="BB325" s="103"/>
      <c r="BC325" s="103"/>
      <c r="BD325" s="103"/>
      <c r="BE325" s="103"/>
      <c r="BF325" s="103"/>
      <c r="BG325" s="103"/>
      <c r="BH325" s="103"/>
      <c r="BI325" s="103"/>
      <c r="BJ325" s="103"/>
      <c r="BK325" s="103"/>
      <c r="BL325" s="103">
        <v>1.5</v>
      </c>
      <c r="BM325" s="103"/>
      <c r="BN325" s="103"/>
      <c r="BO325" s="103"/>
      <c r="BP325" s="103">
        <v>0.5</v>
      </c>
      <c r="BQ325" s="103"/>
      <c r="BR325" s="103"/>
      <c r="BS325" s="103">
        <v>0.9</v>
      </c>
      <c r="BT325" s="103"/>
      <c r="BU325" s="103"/>
      <c r="BV325" s="103">
        <v>0.4</v>
      </c>
      <c r="BW325" s="103"/>
      <c r="BX325" s="103"/>
      <c r="BY325" s="103">
        <v>0.6</v>
      </c>
      <c r="BZ325" s="103"/>
      <c r="CA325" s="103"/>
      <c r="CB325" s="103"/>
      <c r="CC325" s="103"/>
      <c r="CD325" s="103"/>
      <c r="CE325" s="103"/>
      <c r="CF325" s="103"/>
      <c r="CG325" s="103"/>
      <c r="CH325" s="128"/>
    </row>
    <row r="326" spans="1:86">
      <c r="A326" s="103" t="s">
        <v>0</v>
      </c>
      <c r="B326" s="103" t="s">
        <v>1</v>
      </c>
      <c r="C326" s="103" t="s">
        <v>2</v>
      </c>
      <c r="E326" s="103" t="s">
        <v>3</v>
      </c>
      <c r="F326" s="103" t="s">
        <v>78</v>
      </c>
      <c r="G326" s="114" t="s">
        <v>4</v>
      </c>
      <c r="H326" s="103" t="s">
        <v>5</v>
      </c>
      <c r="I326" s="103" t="s">
        <v>6</v>
      </c>
      <c r="J326" s="4" t="s">
        <v>7</v>
      </c>
      <c r="K326" s="4" t="s">
        <v>8</v>
      </c>
      <c r="AM326" s="123" t="s">
        <v>10</v>
      </c>
      <c r="AN326" s="123" t="s">
        <v>11</v>
      </c>
      <c r="AO326" s="123" t="s">
        <v>12</v>
      </c>
      <c r="AS326" s="123"/>
      <c r="AT326" s="123"/>
      <c r="AU326" s="123"/>
      <c r="AY326" s="123">
        <v>1998</v>
      </c>
      <c r="AZ326" s="123">
        <v>1997</v>
      </c>
      <c r="BA326" s="110">
        <v>1996</v>
      </c>
      <c r="BB326" s="123"/>
      <c r="BC326" s="123"/>
      <c r="BD326" s="123"/>
      <c r="BE326" s="123"/>
      <c r="BF326" s="123">
        <v>1991</v>
      </c>
      <c r="BG326" s="123">
        <v>1990</v>
      </c>
      <c r="BH326" s="123">
        <v>1990</v>
      </c>
      <c r="BI326" s="123">
        <v>1990</v>
      </c>
      <c r="BJ326" s="123">
        <v>1989</v>
      </c>
      <c r="BK326" s="123">
        <v>1988</v>
      </c>
      <c r="BL326" s="123">
        <v>1988</v>
      </c>
      <c r="BM326" s="123">
        <v>1988</v>
      </c>
      <c r="BN326" s="123">
        <v>1987</v>
      </c>
      <c r="BO326" s="123">
        <v>1987</v>
      </c>
      <c r="BP326" s="123">
        <v>1987</v>
      </c>
      <c r="BQ326" s="123">
        <v>1986</v>
      </c>
      <c r="BR326" s="123">
        <v>1986</v>
      </c>
      <c r="BS326" s="123">
        <v>1986</v>
      </c>
      <c r="BT326" s="123">
        <v>1985</v>
      </c>
      <c r="BU326" s="123">
        <v>1985</v>
      </c>
      <c r="BV326" s="123">
        <v>1985</v>
      </c>
      <c r="BW326" s="123">
        <v>1984</v>
      </c>
      <c r="BX326" s="123">
        <v>1984</v>
      </c>
      <c r="BY326" s="123">
        <v>1984</v>
      </c>
      <c r="BZ326" s="123">
        <v>1983</v>
      </c>
      <c r="CA326" s="123">
        <v>1983</v>
      </c>
      <c r="CB326" s="123">
        <v>1983</v>
      </c>
      <c r="CC326" s="123">
        <v>1983</v>
      </c>
      <c r="CD326" s="123">
        <v>1982</v>
      </c>
      <c r="CE326" s="123">
        <v>1981</v>
      </c>
      <c r="CF326" s="123">
        <v>1981</v>
      </c>
      <c r="CG326" s="123">
        <v>1981</v>
      </c>
      <c r="CH326" s="123">
        <v>1980</v>
      </c>
    </row>
    <row r="327" spans="1:86">
      <c r="A327" s="123">
        <v>10</v>
      </c>
      <c r="B327" s="130">
        <v>47</v>
      </c>
      <c r="C327" s="130" t="s">
        <v>13</v>
      </c>
      <c r="D327">
        <v>22</v>
      </c>
      <c r="E327" s="103">
        <f t="shared" ref="E327:E340" si="177">COUNT(AS327:CH327)</f>
        <v>7</v>
      </c>
      <c r="F327" s="103">
        <f t="shared" ref="F327:F340" si="178">SUM(AS327:CH327)</f>
        <v>96</v>
      </c>
      <c r="G327" s="114">
        <f t="shared" ref="G327:G340" si="179">AVERAGE(AS327:CH327)</f>
        <v>13.714285714285714</v>
      </c>
      <c r="H327" s="103">
        <f t="shared" ref="H327:H340" si="180">MAX(AS327:CH327)</f>
        <v>24</v>
      </c>
      <c r="I327" s="103">
        <f t="shared" ref="I327:I340" si="181">MIN(AS327:CH327)</f>
        <v>4</v>
      </c>
      <c r="J327" s="4">
        <f t="shared" ref="J327:J340" si="182">D327-G327</f>
        <v>8.2857142857142865</v>
      </c>
      <c r="K327" s="4">
        <f t="shared" ref="K327:K340" si="183">STDEV(AS327:CH327)</f>
        <v>8.1386789614835671</v>
      </c>
      <c r="AM327" s="123">
        <v>10</v>
      </c>
      <c r="AN327" s="130">
        <v>47</v>
      </c>
      <c r="AO327" s="130" t="s">
        <v>13</v>
      </c>
      <c r="AP327">
        <v>22</v>
      </c>
      <c r="AS327" s="123"/>
      <c r="AT327" s="123"/>
      <c r="AU327" s="123"/>
      <c r="AY327" s="123">
        <v>19</v>
      </c>
      <c r="AZ327" s="123">
        <v>20</v>
      </c>
      <c r="BA327" s="104">
        <v>17</v>
      </c>
      <c r="BB327" s="123"/>
      <c r="BC327" s="123"/>
      <c r="BD327" s="123"/>
      <c r="BE327" s="123"/>
      <c r="BF327" s="123"/>
      <c r="BG327" s="123"/>
      <c r="BH327" s="123"/>
      <c r="BI327" s="123">
        <v>4</v>
      </c>
      <c r="BJ327" s="123"/>
      <c r="BK327" s="123"/>
      <c r="BL327" s="123"/>
      <c r="BM327" s="123">
        <v>24</v>
      </c>
      <c r="BN327" s="123"/>
      <c r="BO327" s="123">
        <v>6</v>
      </c>
      <c r="BP327" s="123"/>
      <c r="BQ327" s="123"/>
      <c r="BR327" s="123">
        <v>6</v>
      </c>
      <c r="BS327" s="123"/>
      <c r="BT327" s="123"/>
      <c r="BU327" s="123"/>
      <c r="BV327" s="123"/>
      <c r="BW327" s="123"/>
      <c r="BX327" s="123"/>
      <c r="BY327" s="123"/>
      <c r="BZ327" s="123"/>
      <c r="CA327" s="123"/>
      <c r="CB327" s="123"/>
      <c r="CC327" s="123"/>
      <c r="CD327" s="123"/>
      <c r="CE327" s="123"/>
      <c r="CF327" s="123"/>
      <c r="CG327" s="123"/>
      <c r="CH327" s="133"/>
    </row>
    <row r="328" spans="1:86">
      <c r="A328" s="103"/>
      <c r="B328" s="107"/>
      <c r="C328" s="106">
        <v>0</v>
      </c>
      <c r="D328">
        <v>26.4</v>
      </c>
      <c r="E328" s="103">
        <f t="shared" si="177"/>
        <v>7</v>
      </c>
      <c r="F328" s="103">
        <f t="shared" si="178"/>
        <v>181.92</v>
      </c>
      <c r="G328" s="114">
        <f t="shared" si="179"/>
        <v>25.988571428571426</v>
      </c>
      <c r="H328" s="103">
        <f t="shared" si="180"/>
        <v>27</v>
      </c>
      <c r="I328" s="103">
        <f t="shared" si="181"/>
        <v>24.6</v>
      </c>
      <c r="J328" s="4">
        <f t="shared" si="182"/>
        <v>0.41142857142857281</v>
      </c>
      <c r="K328" s="4">
        <f t="shared" si="183"/>
        <v>0.89754161596048143</v>
      </c>
      <c r="AM328" s="103"/>
      <c r="AN328" s="107"/>
      <c r="AO328" s="106">
        <v>0</v>
      </c>
      <c r="AP328">
        <v>26.4</v>
      </c>
      <c r="AS328" s="105"/>
      <c r="AT328" s="105"/>
      <c r="AU328" s="105"/>
      <c r="AY328" s="144">
        <v>27</v>
      </c>
      <c r="AZ328" s="144">
        <v>25.4</v>
      </c>
      <c r="BA328" s="104">
        <v>25.62</v>
      </c>
      <c r="BB328" s="105"/>
      <c r="BC328" s="105"/>
      <c r="BD328" s="105"/>
      <c r="BE328" s="105"/>
      <c r="BF328" s="105"/>
      <c r="BG328" s="105"/>
      <c r="BH328" s="105"/>
      <c r="BI328" s="105">
        <v>26.8</v>
      </c>
      <c r="BJ328" s="105"/>
      <c r="BK328" s="105"/>
      <c r="BL328" s="105"/>
      <c r="BM328" s="105">
        <v>25.7</v>
      </c>
      <c r="BN328" s="105"/>
      <c r="BO328" s="105">
        <v>24.6</v>
      </c>
      <c r="BP328" s="105"/>
      <c r="BQ328" s="105"/>
      <c r="BR328" s="105">
        <v>26.8</v>
      </c>
      <c r="BS328" s="105"/>
      <c r="BT328" s="105"/>
      <c r="BU328" s="105"/>
      <c r="BV328" s="105"/>
      <c r="BW328" s="105"/>
      <c r="BX328" s="105"/>
      <c r="BY328" s="105"/>
      <c r="BZ328" s="105"/>
      <c r="CA328" s="105"/>
      <c r="CB328" s="105"/>
      <c r="CC328" s="105"/>
      <c r="CD328" s="105"/>
      <c r="CE328" s="105"/>
      <c r="CF328" s="105"/>
      <c r="CG328" s="105"/>
      <c r="CH328" s="143"/>
    </row>
    <row r="329" spans="1:86">
      <c r="A329" s="103"/>
      <c r="B329" s="107"/>
      <c r="C329" s="107">
        <v>10</v>
      </c>
      <c r="D329">
        <v>26.41</v>
      </c>
      <c r="E329" s="103">
        <f t="shared" si="177"/>
        <v>7</v>
      </c>
      <c r="F329" s="103">
        <f t="shared" si="178"/>
        <v>178.38000000000002</v>
      </c>
      <c r="G329" s="114">
        <f t="shared" si="179"/>
        <v>25.482857142857146</v>
      </c>
      <c r="H329" s="103">
        <f t="shared" si="180"/>
        <v>26.84</v>
      </c>
      <c r="I329" s="103">
        <f t="shared" si="181"/>
        <v>24.47</v>
      </c>
      <c r="J329" s="4">
        <f t="shared" si="182"/>
        <v>0.92714285714285438</v>
      </c>
      <c r="K329" s="4">
        <f t="shared" si="183"/>
        <v>0.8779847053662968</v>
      </c>
      <c r="AM329" s="103"/>
      <c r="AN329" s="107"/>
      <c r="AO329" s="107">
        <v>10</v>
      </c>
      <c r="AP329">
        <v>26.41</v>
      </c>
      <c r="AY329" s="5">
        <v>26.84</v>
      </c>
      <c r="AZ329" s="5">
        <v>25.25</v>
      </c>
      <c r="BA329" s="104">
        <v>25.53</v>
      </c>
      <c r="BI329" s="103">
        <v>24.47</v>
      </c>
      <c r="BM329" s="103">
        <v>25.14</v>
      </c>
      <c r="BO329" s="103">
        <v>24.69</v>
      </c>
      <c r="BR329" s="103">
        <v>26.46</v>
      </c>
      <c r="CH329" s="128"/>
    </row>
    <row r="330" spans="1:86">
      <c r="A330" s="103"/>
      <c r="B330" s="107"/>
      <c r="C330" s="107">
        <v>20</v>
      </c>
      <c r="D330">
        <v>26.38</v>
      </c>
      <c r="E330" s="103">
        <f t="shared" si="177"/>
        <v>7</v>
      </c>
      <c r="F330" s="103">
        <f t="shared" si="178"/>
        <v>177.85999999999999</v>
      </c>
      <c r="G330" s="114">
        <f t="shared" si="179"/>
        <v>25.408571428571427</v>
      </c>
      <c r="H330" s="103">
        <f t="shared" si="180"/>
        <v>26.83</v>
      </c>
      <c r="I330" s="103">
        <f t="shared" si="181"/>
        <v>24.1</v>
      </c>
      <c r="J330" s="4">
        <f t="shared" si="182"/>
        <v>0.97142857142857153</v>
      </c>
      <c r="K330" s="4">
        <f t="shared" si="183"/>
        <v>0.94554091347102354</v>
      </c>
      <c r="AM330" s="103"/>
      <c r="AN330" s="107"/>
      <c r="AO330" s="107">
        <v>20</v>
      </c>
      <c r="AP330">
        <v>26.38</v>
      </c>
      <c r="AY330" s="5">
        <v>26.83</v>
      </c>
      <c r="AZ330" s="5">
        <v>25.14</v>
      </c>
      <c r="BA330" s="104">
        <v>25.49</v>
      </c>
      <c r="BI330" s="103">
        <v>24.1</v>
      </c>
      <c r="BM330" s="103">
        <v>25.19</v>
      </c>
      <c r="BO330" s="103">
        <v>24.7</v>
      </c>
      <c r="BR330" s="103">
        <v>26.41</v>
      </c>
      <c r="CH330" s="128"/>
    </row>
    <row r="331" spans="1:86">
      <c r="A331" s="103"/>
      <c r="B331" s="107"/>
      <c r="C331" s="107">
        <v>30</v>
      </c>
      <c r="D331">
        <v>26.34</v>
      </c>
      <c r="E331" s="103">
        <f t="shared" si="177"/>
        <v>7</v>
      </c>
      <c r="F331" s="103">
        <f t="shared" si="178"/>
        <v>177.27</v>
      </c>
      <c r="G331" s="114">
        <f t="shared" si="179"/>
        <v>25.324285714285715</v>
      </c>
      <c r="H331" s="103">
        <f t="shared" si="180"/>
        <v>26.83</v>
      </c>
      <c r="I331" s="103">
        <f t="shared" si="181"/>
        <v>23.54</v>
      </c>
      <c r="J331" s="4">
        <f t="shared" si="182"/>
        <v>1.0157142857142851</v>
      </c>
      <c r="K331" s="4">
        <f t="shared" si="183"/>
        <v>1.079056024848527</v>
      </c>
      <c r="AM331" s="103"/>
      <c r="AN331" s="107"/>
      <c r="AO331" s="107">
        <v>30</v>
      </c>
      <c r="AP331">
        <v>26.34</v>
      </c>
      <c r="AY331" s="5">
        <v>26.83</v>
      </c>
      <c r="AZ331" s="5">
        <v>25.18</v>
      </c>
      <c r="BA331" s="104">
        <v>25.45</v>
      </c>
      <c r="BI331" s="103">
        <v>23.54</v>
      </c>
      <c r="BM331" s="103">
        <v>25.2</v>
      </c>
      <c r="BO331" s="103">
        <v>24.7</v>
      </c>
      <c r="BR331" s="103">
        <v>26.37</v>
      </c>
      <c r="CH331" s="128"/>
    </row>
    <row r="332" spans="1:86">
      <c r="A332" s="103"/>
      <c r="B332" s="107"/>
      <c r="C332" s="107">
        <v>50</v>
      </c>
      <c r="D332">
        <v>26.32</v>
      </c>
      <c r="E332" s="103">
        <f t="shared" si="177"/>
        <v>7</v>
      </c>
      <c r="F332" s="103">
        <f t="shared" si="178"/>
        <v>172.28</v>
      </c>
      <c r="G332" s="114">
        <f t="shared" si="179"/>
        <v>24.611428571428572</v>
      </c>
      <c r="H332" s="103">
        <f t="shared" si="180"/>
        <v>26.37</v>
      </c>
      <c r="I332" s="103">
        <f t="shared" si="181"/>
        <v>21.15</v>
      </c>
      <c r="J332" s="4">
        <f t="shared" si="182"/>
        <v>1.7085714285714282</v>
      </c>
      <c r="K332" s="4">
        <f t="shared" si="183"/>
        <v>1.7849783245315956</v>
      </c>
      <c r="AM332" s="103"/>
      <c r="AN332" s="107"/>
      <c r="AO332" s="107">
        <v>50</v>
      </c>
      <c r="AP332">
        <v>26.32</v>
      </c>
      <c r="AY332" s="5">
        <v>26.37</v>
      </c>
      <c r="AZ332" s="5">
        <v>25.21</v>
      </c>
      <c r="BA332" s="104">
        <v>24.93</v>
      </c>
      <c r="BI332" s="103">
        <v>21.15</v>
      </c>
      <c r="BM332" s="103">
        <v>23.7</v>
      </c>
      <c r="BO332" s="103">
        <v>24.65</v>
      </c>
      <c r="BR332" s="103">
        <v>26.27</v>
      </c>
      <c r="CH332" s="128"/>
    </row>
    <row r="333" spans="1:86">
      <c r="A333" s="103"/>
      <c r="B333" s="107"/>
      <c r="C333" s="107">
        <v>75</v>
      </c>
      <c r="D333">
        <v>26.12</v>
      </c>
      <c r="E333" s="103">
        <f t="shared" si="177"/>
        <v>7</v>
      </c>
      <c r="F333" s="103">
        <f t="shared" si="178"/>
        <v>160.67000000000002</v>
      </c>
      <c r="G333" s="114">
        <f t="shared" si="179"/>
        <v>22.952857142857145</v>
      </c>
      <c r="H333" s="103">
        <f t="shared" si="180"/>
        <v>25.21</v>
      </c>
      <c r="I333" s="103">
        <f t="shared" si="181"/>
        <v>18.53</v>
      </c>
      <c r="J333" s="4">
        <f t="shared" si="182"/>
        <v>3.1671428571428564</v>
      </c>
      <c r="K333" s="4">
        <f t="shared" si="183"/>
        <v>2.6985534043613688</v>
      </c>
      <c r="AM333" s="103"/>
      <c r="AN333" s="107"/>
      <c r="AO333" s="107">
        <v>75</v>
      </c>
      <c r="AP333">
        <v>26.12</v>
      </c>
      <c r="AY333" s="5">
        <v>25.21</v>
      </c>
      <c r="AZ333" s="5">
        <v>25</v>
      </c>
      <c r="BA333" s="104">
        <v>24.6</v>
      </c>
      <c r="BI333" s="103">
        <v>18.53</v>
      </c>
      <c r="BM333" s="103">
        <v>21.32</v>
      </c>
      <c r="BO333" s="103">
        <v>20.83</v>
      </c>
      <c r="BR333" s="103">
        <v>25.18</v>
      </c>
      <c r="CH333" s="128"/>
    </row>
    <row r="334" spans="1:86">
      <c r="A334" s="103"/>
      <c r="B334" s="107"/>
      <c r="C334" s="107">
        <v>100</v>
      </c>
      <c r="D334">
        <v>25.34</v>
      </c>
      <c r="E334" s="103">
        <f t="shared" si="177"/>
        <v>7</v>
      </c>
      <c r="F334" s="103">
        <f t="shared" si="178"/>
        <v>149.35</v>
      </c>
      <c r="G334" s="114">
        <f t="shared" si="179"/>
        <v>21.335714285714285</v>
      </c>
      <c r="H334" s="103">
        <f t="shared" si="180"/>
        <v>24.79</v>
      </c>
      <c r="I334" s="103">
        <f t="shared" si="181"/>
        <v>16.399999999999999</v>
      </c>
      <c r="J334" s="4">
        <f t="shared" si="182"/>
        <v>4.0042857142857144</v>
      </c>
      <c r="K334" s="4">
        <f t="shared" si="183"/>
        <v>3.6879662739910244</v>
      </c>
      <c r="AM334" s="103"/>
      <c r="AN334" s="107"/>
      <c r="AO334" s="107">
        <v>100</v>
      </c>
      <c r="AP334">
        <v>25.34</v>
      </c>
      <c r="AY334" s="5">
        <v>24.64</v>
      </c>
      <c r="AZ334" s="5">
        <v>24.79</v>
      </c>
      <c r="BA334" s="104">
        <v>24.48</v>
      </c>
      <c r="BI334" s="103">
        <v>16.399999999999999</v>
      </c>
      <c r="BM334" s="103">
        <v>17.88</v>
      </c>
      <c r="BO334" s="103">
        <v>18.190000000000001</v>
      </c>
      <c r="BR334" s="103">
        <v>22.97</v>
      </c>
      <c r="CH334" s="128"/>
    </row>
    <row r="335" spans="1:86">
      <c r="A335" s="103"/>
      <c r="B335" s="107"/>
      <c r="C335" s="107">
        <v>150</v>
      </c>
      <c r="D335">
        <v>22.48</v>
      </c>
      <c r="E335" s="103">
        <f t="shared" si="177"/>
        <v>7</v>
      </c>
      <c r="F335" s="103">
        <f t="shared" si="178"/>
        <v>124.77</v>
      </c>
      <c r="G335" s="114">
        <f t="shared" si="179"/>
        <v>17.824285714285715</v>
      </c>
      <c r="H335" s="103">
        <f t="shared" si="180"/>
        <v>22.39</v>
      </c>
      <c r="I335" s="103">
        <f t="shared" si="181"/>
        <v>13.9</v>
      </c>
      <c r="J335" s="4">
        <f t="shared" si="182"/>
        <v>4.6557142857142857</v>
      </c>
      <c r="K335" s="4">
        <f t="shared" si="183"/>
        <v>3.3297290037021434</v>
      </c>
      <c r="AM335" s="103"/>
      <c r="AN335" s="107"/>
      <c r="AO335" s="107">
        <v>150</v>
      </c>
      <c r="AP335">
        <v>22.48</v>
      </c>
      <c r="AY335" s="5">
        <v>20.83</v>
      </c>
      <c r="AZ335" s="5">
        <v>19.54</v>
      </c>
      <c r="BA335" s="104">
        <v>22.39</v>
      </c>
      <c r="BI335" s="103">
        <v>14.68</v>
      </c>
      <c r="BM335" s="103">
        <v>13.9</v>
      </c>
      <c r="BO335" s="103">
        <v>14.99</v>
      </c>
      <c r="BR335" s="103">
        <v>18.440000000000001</v>
      </c>
      <c r="CH335" s="128"/>
    </row>
    <row r="336" spans="1:86">
      <c r="A336" s="103"/>
      <c r="B336" s="107"/>
      <c r="C336" s="107">
        <v>200</v>
      </c>
      <c r="D336">
        <v>19.77</v>
      </c>
      <c r="E336" s="103">
        <f t="shared" si="177"/>
        <v>7</v>
      </c>
      <c r="F336" s="103">
        <f t="shared" si="178"/>
        <v>107.9</v>
      </c>
      <c r="G336" s="114">
        <f t="shared" si="179"/>
        <v>15.414285714285715</v>
      </c>
      <c r="H336" s="103">
        <f t="shared" si="180"/>
        <v>20</v>
      </c>
      <c r="I336" s="103">
        <f t="shared" si="181"/>
        <v>11.46</v>
      </c>
      <c r="J336" s="4">
        <f t="shared" si="182"/>
        <v>4.355714285714285</v>
      </c>
      <c r="K336" s="4">
        <f t="shared" si="183"/>
        <v>3.4598644344485332</v>
      </c>
      <c r="AM336" s="103"/>
      <c r="AN336" s="107"/>
      <c r="AO336" s="107">
        <v>200</v>
      </c>
      <c r="AP336">
        <v>19.77</v>
      </c>
      <c r="AY336" s="5">
        <v>18.149999999999999</v>
      </c>
      <c r="AZ336" s="5">
        <v>17.64</v>
      </c>
      <c r="BA336" s="104">
        <v>20</v>
      </c>
      <c r="BI336" s="103">
        <v>11.89</v>
      </c>
      <c r="BM336" s="103">
        <v>11.46</v>
      </c>
      <c r="BO336" s="103">
        <v>12.36</v>
      </c>
      <c r="BR336" s="103">
        <v>16.399999999999999</v>
      </c>
      <c r="CH336" s="128"/>
    </row>
    <row r="337" spans="1:86">
      <c r="A337" s="103"/>
      <c r="B337" s="107"/>
      <c r="C337" s="107">
        <v>300</v>
      </c>
      <c r="D337">
        <v>16.98</v>
      </c>
      <c r="E337" s="103">
        <f t="shared" si="177"/>
        <v>3</v>
      </c>
      <c r="F337" s="103">
        <f t="shared" si="178"/>
        <v>47.55</v>
      </c>
      <c r="G337" s="114">
        <f t="shared" si="179"/>
        <v>15.85</v>
      </c>
      <c r="H337" s="103">
        <f t="shared" si="180"/>
        <v>17.489999999999998</v>
      </c>
      <c r="I337" s="103">
        <f t="shared" si="181"/>
        <v>14.66</v>
      </c>
      <c r="J337" s="4">
        <f t="shared" si="182"/>
        <v>1.1300000000000008</v>
      </c>
      <c r="K337" s="4">
        <f t="shared" si="183"/>
        <v>1.4676852523616897</v>
      </c>
      <c r="AM337" s="103"/>
      <c r="AN337" s="107"/>
      <c r="AO337" s="107">
        <v>300</v>
      </c>
      <c r="AP337">
        <v>16.98</v>
      </c>
      <c r="AY337" s="5">
        <v>15.4</v>
      </c>
      <c r="AZ337" s="5">
        <v>14.66</v>
      </c>
      <c r="BA337" s="104">
        <v>17.489999999999998</v>
      </c>
      <c r="CH337" s="128"/>
    </row>
    <row r="338" spans="1:86">
      <c r="A338" s="103"/>
      <c r="B338" s="107"/>
      <c r="C338" s="107">
        <v>400</v>
      </c>
      <c r="D338">
        <v>14.41</v>
      </c>
      <c r="E338" s="103">
        <f t="shared" si="177"/>
        <v>3</v>
      </c>
      <c r="F338" s="103">
        <f t="shared" si="178"/>
        <v>36.9</v>
      </c>
      <c r="G338" s="114">
        <f t="shared" si="179"/>
        <v>12.299999999999999</v>
      </c>
      <c r="H338" s="103">
        <f t="shared" si="180"/>
        <v>13.29</v>
      </c>
      <c r="I338" s="103">
        <f t="shared" si="181"/>
        <v>11.6</v>
      </c>
      <c r="J338" s="4">
        <f t="shared" si="182"/>
        <v>2.1100000000000012</v>
      </c>
      <c r="K338" s="4">
        <f t="shared" si="183"/>
        <v>0.88153275605617709</v>
      </c>
      <c r="AM338" s="103"/>
      <c r="AN338" s="107"/>
      <c r="AO338" s="107">
        <v>400</v>
      </c>
      <c r="AP338">
        <v>14.41</v>
      </c>
      <c r="AY338" s="5">
        <v>12.01</v>
      </c>
      <c r="AZ338" s="5">
        <v>11.6</v>
      </c>
      <c r="BA338" s="104">
        <v>13.29</v>
      </c>
      <c r="CH338" s="128"/>
    </row>
    <row r="339" spans="1:86">
      <c r="A339" s="103"/>
      <c r="B339" s="107"/>
      <c r="C339" s="107">
        <v>500</v>
      </c>
      <c r="D339">
        <v>12.84</v>
      </c>
      <c r="E339" s="103">
        <f t="shared" si="177"/>
        <v>0</v>
      </c>
      <c r="F339" s="103">
        <f t="shared" si="178"/>
        <v>0</v>
      </c>
      <c r="G339" s="114" t="e">
        <f t="shared" si="179"/>
        <v>#DIV/0!</v>
      </c>
      <c r="H339" s="103">
        <f t="shared" si="180"/>
        <v>0</v>
      </c>
      <c r="I339" s="103">
        <f t="shared" si="181"/>
        <v>0</v>
      </c>
      <c r="J339" s="4" t="e">
        <f t="shared" si="182"/>
        <v>#DIV/0!</v>
      </c>
      <c r="K339" s="4" t="e">
        <f t="shared" si="183"/>
        <v>#DIV/0!</v>
      </c>
      <c r="AM339" s="103"/>
      <c r="AN339" s="107"/>
      <c r="AO339" s="107">
        <v>500</v>
      </c>
      <c r="AP339">
        <v>12.84</v>
      </c>
      <c r="AY339" s="5"/>
      <c r="BA339" s="104"/>
      <c r="CH339" s="128"/>
    </row>
    <row r="340" spans="1:86">
      <c r="A340" s="103"/>
      <c r="B340" s="107"/>
      <c r="C340" s="107">
        <v>600</v>
      </c>
      <c r="E340" s="103">
        <f t="shared" si="177"/>
        <v>0</v>
      </c>
      <c r="F340" s="103">
        <f t="shared" si="178"/>
        <v>0</v>
      </c>
      <c r="G340" s="114" t="e">
        <f t="shared" si="179"/>
        <v>#DIV/0!</v>
      </c>
      <c r="H340" s="103">
        <f t="shared" si="180"/>
        <v>0</v>
      </c>
      <c r="I340" s="103">
        <f t="shared" si="181"/>
        <v>0</v>
      </c>
      <c r="J340" s="4" t="e">
        <f t="shared" si="182"/>
        <v>#DIV/0!</v>
      </c>
      <c r="K340" s="4" t="e">
        <f t="shared" si="183"/>
        <v>#DIV/0!</v>
      </c>
      <c r="AM340" s="103"/>
      <c r="AN340" s="107"/>
      <c r="AO340" s="107">
        <v>600</v>
      </c>
      <c r="AS340" s="103"/>
      <c r="AT340" s="103"/>
      <c r="AU340" s="103"/>
      <c r="AY340" s="4"/>
      <c r="AZ340" s="103"/>
      <c r="BA340" s="104"/>
      <c r="BB340" s="103"/>
      <c r="BC340" s="103"/>
      <c r="BD340" s="103"/>
      <c r="BE340" s="103"/>
      <c r="BF340" s="103"/>
      <c r="BG340" s="103"/>
      <c r="BH340" s="103"/>
      <c r="BI340" s="103"/>
      <c r="BJ340" s="103"/>
      <c r="BK340" s="103"/>
      <c r="BL340" s="103"/>
      <c r="BM340" s="103"/>
      <c r="BN340" s="103"/>
      <c r="BO340" s="103"/>
      <c r="BP340" s="103"/>
      <c r="BQ340" s="103"/>
      <c r="BR340" s="103"/>
      <c r="BS340" s="103"/>
      <c r="BT340" s="103"/>
      <c r="BU340" s="103"/>
      <c r="BV340" s="103"/>
      <c r="BW340" s="103"/>
      <c r="BX340" s="103"/>
      <c r="BY340" s="103"/>
      <c r="BZ340" s="103"/>
      <c r="CA340" s="103"/>
      <c r="CB340" s="103"/>
      <c r="CC340" s="103"/>
      <c r="CD340" s="103"/>
      <c r="CE340" s="103"/>
      <c r="CF340" s="103"/>
      <c r="CG340" s="103"/>
      <c r="CH340" s="128"/>
    </row>
    <row r="341" spans="1:86">
      <c r="A341" s="103"/>
      <c r="B341" s="104"/>
      <c r="C341" s="104"/>
      <c r="E341" s="103"/>
      <c r="F341" s="103"/>
      <c r="G341" s="114"/>
      <c r="H341" s="103"/>
      <c r="I341" s="103"/>
      <c r="J341" s="4"/>
      <c r="K341" s="4"/>
      <c r="AM341" s="103"/>
      <c r="AN341" s="104"/>
      <c r="AO341" s="104"/>
      <c r="AS341" s="103"/>
      <c r="AT341" s="103"/>
      <c r="AU341" s="103"/>
      <c r="AY341" s="4"/>
      <c r="AZ341" s="103"/>
      <c r="BA341" s="104"/>
      <c r="BB341" s="103"/>
      <c r="BC341" s="103"/>
      <c r="BD341" s="103"/>
      <c r="BE341" s="103"/>
      <c r="BF341" s="103"/>
      <c r="BG341" s="103"/>
      <c r="BH341" s="103"/>
      <c r="BI341" s="103"/>
      <c r="BJ341" s="103"/>
      <c r="BK341" s="103"/>
      <c r="BL341" s="103"/>
      <c r="BM341" s="103"/>
      <c r="BN341" s="103"/>
      <c r="BO341" s="103"/>
      <c r="BP341" s="103"/>
      <c r="BQ341" s="103"/>
      <c r="BR341" s="103"/>
      <c r="BS341" s="103"/>
      <c r="BT341" s="103"/>
      <c r="BU341" s="103"/>
      <c r="BV341" s="103"/>
      <c r="BW341" s="103"/>
      <c r="BX341" s="103"/>
      <c r="BY341" s="103"/>
      <c r="BZ341" s="103"/>
      <c r="CA341" s="103"/>
      <c r="CB341" s="103"/>
      <c r="CC341" s="103"/>
      <c r="CD341" s="103"/>
      <c r="CE341" s="103"/>
      <c r="CF341" s="103"/>
      <c r="CG341" s="103"/>
      <c r="CH341" s="104"/>
    </row>
    <row r="342" spans="1:86">
      <c r="A342" s="105"/>
      <c r="B342" s="106"/>
      <c r="C342" s="106" t="s">
        <v>14</v>
      </c>
      <c r="D342">
        <v>270</v>
      </c>
      <c r="E342" s="103">
        <f>COUNT(AS342:CH342)</f>
        <v>5</v>
      </c>
      <c r="F342" s="103">
        <f>SUM(AS342:CH342)</f>
        <v>793</v>
      </c>
      <c r="G342" s="114">
        <f>AVERAGE(AS342:CH342)</f>
        <v>158.6</v>
      </c>
      <c r="H342" s="103">
        <f>MAX(AS342:CH342)</f>
        <v>280</v>
      </c>
      <c r="I342" s="103">
        <f>MIN(AS342:CH342)</f>
        <v>29</v>
      </c>
      <c r="J342" s="4">
        <f>D342-G342</f>
        <v>111.4</v>
      </c>
      <c r="K342" s="4">
        <f>STDEV(AS342:CH342)</f>
        <v>94.030846002787825</v>
      </c>
      <c r="AM342" s="105"/>
      <c r="AN342" s="106"/>
      <c r="AO342" s="106" t="s">
        <v>14</v>
      </c>
      <c r="AP342">
        <v>270</v>
      </c>
      <c r="AS342" s="105"/>
      <c r="AT342" s="105"/>
      <c r="AU342" s="105"/>
      <c r="AY342" s="105">
        <v>114</v>
      </c>
      <c r="AZ342" s="105">
        <v>170</v>
      </c>
      <c r="BA342" s="104">
        <v>280</v>
      </c>
      <c r="BB342" s="105"/>
      <c r="BC342" s="105"/>
      <c r="BD342" s="105"/>
      <c r="BE342" s="105"/>
      <c r="BF342" s="105"/>
      <c r="BG342" s="105"/>
      <c r="BH342" s="105"/>
      <c r="BI342" s="105"/>
      <c r="BJ342" s="105"/>
      <c r="BK342" s="105"/>
      <c r="BL342" s="105"/>
      <c r="BM342" s="105">
        <v>29</v>
      </c>
      <c r="BN342" s="105"/>
      <c r="BO342" s="105">
        <v>200</v>
      </c>
      <c r="BP342" s="105"/>
      <c r="BQ342" s="105"/>
      <c r="BR342" s="105"/>
      <c r="BS342" s="105"/>
      <c r="BT342" s="105"/>
      <c r="BU342" s="105"/>
      <c r="BV342" s="105"/>
      <c r="BW342" s="105"/>
      <c r="BX342" s="105"/>
      <c r="BY342" s="105"/>
      <c r="BZ342" s="105"/>
      <c r="CA342" s="105"/>
      <c r="CB342" s="105"/>
      <c r="CC342" s="105"/>
      <c r="CD342" s="105"/>
      <c r="CE342" s="105"/>
      <c r="CF342" s="105"/>
      <c r="CG342" s="105"/>
      <c r="CH342" s="143"/>
    </row>
    <row r="343" spans="1:86">
      <c r="A343" s="103"/>
      <c r="B343" s="107"/>
      <c r="C343" s="107" t="s">
        <v>15</v>
      </c>
      <c r="D343">
        <v>1.8</v>
      </c>
      <c r="E343" s="103">
        <f>COUNT(AS343:CH343)</f>
        <v>5</v>
      </c>
      <c r="F343" s="103">
        <f>SUM(AS343:CH343)</f>
        <v>6.2</v>
      </c>
      <c r="G343" s="114">
        <f>AVERAGE(AS343:CH343)</f>
        <v>1.24</v>
      </c>
      <c r="H343" s="103">
        <f>MAX(AS343:CH343)</f>
        <v>2.7</v>
      </c>
      <c r="I343" s="103">
        <f>MIN(AS343:CH343)</f>
        <v>0.4</v>
      </c>
      <c r="J343" s="4">
        <f>D343-G343</f>
        <v>0.56000000000000005</v>
      </c>
      <c r="K343" s="4">
        <f>STDEV(AS343:CH343)</f>
        <v>0.92897793299948761</v>
      </c>
      <c r="AM343" s="103"/>
      <c r="AN343" s="107"/>
      <c r="AO343" s="107" t="s">
        <v>15</v>
      </c>
      <c r="AP343">
        <v>1.8</v>
      </c>
      <c r="AS343" s="103"/>
      <c r="AT343" s="103"/>
      <c r="AU343" s="103"/>
      <c r="AY343" s="155">
        <v>1.6</v>
      </c>
      <c r="AZ343" s="155">
        <v>0.4</v>
      </c>
      <c r="BA343" s="104">
        <v>0.8</v>
      </c>
      <c r="BB343" s="103"/>
      <c r="BC343" s="103"/>
      <c r="BD343" s="103"/>
      <c r="BE343" s="103"/>
      <c r="BF343" s="103"/>
      <c r="BG343" s="103"/>
      <c r="BH343" s="103"/>
      <c r="BI343" s="103"/>
      <c r="BJ343" s="103"/>
      <c r="BK343" s="103"/>
      <c r="BL343" s="103"/>
      <c r="BM343" s="103">
        <v>2.7</v>
      </c>
      <c r="BN343" s="103"/>
      <c r="BO343" s="103">
        <v>0.7</v>
      </c>
      <c r="BP343" s="103"/>
      <c r="BQ343" s="103"/>
      <c r="BR343" s="103"/>
      <c r="BS343" s="103"/>
      <c r="BT343" s="103"/>
      <c r="BU343" s="103"/>
      <c r="BV343" s="103"/>
      <c r="BW343" s="103"/>
      <c r="BX343" s="103"/>
      <c r="BY343" s="103"/>
      <c r="BZ343" s="103"/>
      <c r="CA343" s="103"/>
      <c r="CB343" s="103"/>
      <c r="CC343" s="103"/>
      <c r="CD343" s="103"/>
      <c r="CE343" s="103"/>
      <c r="CF343" s="103"/>
      <c r="CG343" s="103"/>
      <c r="CH343" s="128"/>
    </row>
    <row r="344" spans="1:86" s="113" customFormat="1">
      <c r="A344" s="111" t="s">
        <v>0</v>
      </c>
      <c r="B344" s="110" t="s">
        <v>1</v>
      </c>
      <c r="C344" s="110" t="s">
        <v>2</v>
      </c>
      <c r="E344" s="110" t="s">
        <v>3</v>
      </c>
      <c r="F344" s="110" t="s">
        <v>78</v>
      </c>
      <c r="G344" s="112" t="s">
        <v>4</v>
      </c>
      <c r="H344" s="110" t="s">
        <v>5</v>
      </c>
      <c r="I344" s="110" t="s">
        <v>6</v>
      </c>
      <c r="J344" s="120" t="s">
        <v>7</v>
      </c>
      <c r="K344" s="120" t="s">
        <v>8</v>
      </c>
      <c r="AM344" s="110" t="s">
        <v>10</v>
      </c>
      <c r="AN344" s="110" t="s">
        <v>11</v>
      </c>
      <c r="AO344" s="110" t="s">
        <v>12</v>
      </c>
      <c r="AR344" s="113">
        <v>2005</v>
      </c>
      <c r="AS344" s="110"/>
      <c r="AT344" s="110"/>
      <c r="AU344" s="110"/>
      <c r="AY344" s="110"/>
      <c r="AZ344" s="110">
        <v>1997</v>
      </c>
      <c r="BA344" s="110">
        <v>1996</v>
      </c>
      <c r="BB344" s="110"/>
      <c r="BC344" s="110"/>
      <c r="BD344" s="110"/>
      <c r="BE344" s="110"/>
      <c r="BF344" s="110">
        <v>1991</v>
      </c>
      <c r="BG344" s="110">
        <v>1990</v>
      </c>
      <c r="BH344" s="110">
        <v>1990</v>
      </c>
      <c r="BI344" s="110">
        <v>1990</v>
      </c>
      <c r="BJ344" s="110">
        <v>1989</v>
      </c>
      <c r="BK344" s="110">
        <v>1988</v>
      </c>
      <c r="BL344" s="110">
        <v>1988</v>
      </c>
      <c r="BM344" s="110">
        <v>1988</v>
      </c>
      <c r="BN344" s="110">
        <v>1987</v>
      </c>
      <c r="BO344" s="110">
        <v>1987</v>
      </c>
      <c r="BP344" s="110">
        <v>1987</v>
      </c>
      <c r="BQ344" s="110">
        <v>1986</v>
      </c>
      <c r="BR344" s="110">
        <v>1986</v>
      </c>
      <c r="BS344" s="110">
        <v>1986</v>
      </c>
      <c r="BT344" s="110">
        <v>1985</v>
      </c>
      <c r="BU344" s="110">
        <v>1985</v>
      </c>
      <c r="BV344" s="110">
        <v>1985</v>
      </c>
      <c r="BW344" s="110">
        <v>1984</v>
      </c>
      <c r="BX344" s="110">
        <v>1984</v>
      </c>
      <c r="BY344" s="110">
        <v>1984</v>
      </c>
      <c r="BZ344" s="110">
        <v>1983</v>
      </c>
      <c r="CA344" s="110">
        <v>1983</v>
      </c>
      <c r="CB344" s="110">
        <v>1983</v>
      </c>
      <c r="CC344" s="110">
        <v>1983</v>
      </c>
      <c r="CD344" s="110">
        <v>1982</v>
      </c>
      <c r="CE344" s="110">
        <v>1981</v>
      </c>
      <c r="CF344" s="110">
        <v>1981</v>
      </c>
      <c r="CG344" s="110">
        <v>1981</v>
      </c>
      <c r="CH344" s="110">
        <v>1980</v>
      </c>
    </row>
    <row r="345" spans="1:86">
      <c r="A345" s="104">
        <v>10</v>
      </c>
      <c r="B345" s="107">
        <v>49</v>
      </c>
      <c r="C345" s="107" t="s">
        <v>13</v>
      </c>
      <c r="E345" s="103">
        <f t="shared" ref="E345:E358" si="184">COUNT(AS345:CH345)</f>
        <v>5</v>
      </c>
      <c r="F345" s="103">
        <f t="shared" ref="F345:F358" si="185">SUM(AS345:CH345)</f>
        <v>60</v>
      </c>
      <c r="G345" s="114">
        <f t="shared" ref="G345:G358" si="186">AVERAGE(AS345:CH345)</f>
        <v>12</v>
      </c>
      <c r="H345" s="103">
        <f t="shared" ref="H345:H358" si="187">MAX(AS345:CH345)</f>
        <v>24</v>
      </c>
      <c r="I345" s="103">
        <f t="shared" ref="I345:I358" si="188">MIN(AS345:CH345)</f>
        <v>4</v>
      </c>
      <c r="J345" s="4">
        <f t="shared" ref="J345:J355" si="189">D345-G345</f>
        <v>-12</v>
      </c>
      <c r="K345" s="4">
        <f t="shared" ref="K345:K358" si="190">STDEV(AS345:CH345)</f>
        <v>9.2736184954957039</v>
      </c>
      <c r="AM345" s="104">
        <v>10</v>
      </c>
      <c r="AN345" s="107">
        <v>49</v>
      </c>
      <c r="AO345" s="107" t="s">
        <v>13</v>
      </c>
      <c r="AR345" s="122">
        <v>4</v>
      </c>
      <c r="AS345" s="104"/>
      <c r="AT345" s="104"/>
      <c r="AU345" s="104"/>
      <c r="AY345" s="104"/>
      <c r="AZ345" s="104">
        <v>20</v>
      </c>
      <c r="BA345" s="104"/>
      <c r="BB345" s="104"/>
      <c r="BC345" s="104"/>
      <c r="BD345" s="104"/>
      <c r="BE345" s="104"/>
      <c r="BF345" s="104"/>
      <c r="BG345" s="104"/>
      <c r="BH345" s="104"/>
      <c r="BI345" s="104">
        <v>4</v>
      </c>
      <c r="BJ345" s="104"/>
      <c r="BK345" s="104"/>
      <c r="BL345" s="104"/>
      <c r="BM345" s="104">
        <v>24</v>
      </c>
      <c r="BN345" s="104"/>
      <c r="BO345" s="104">
        <v>6</v>
      </c>
      <c r="BP345" s="104"/>
      <c r="BQ345" s="104"/>
      <c r="BR345" s="104">
        <v>6</v>
      </c>
      <c r="BS345" s="104"/>
      <c r="BT345" s="104"/>
      <c r="BU345" s="104"/>
      <c r="BV345" s="104"/>
      <c r="BW345" s="104"/>
      <c r="BX345" s="104"/>
      <c r="BY345" s="104"/>
      <c r="BZ345" s="104"/>
      <c r="CA345" s="104"/>
      <c r="CB345" s="104"/>
      <c r="CC345" s="104"/>
      <c r="CD345" s="104"/>
      <c r="CE345" s="104"/>
      <c r="CF345" s="104"/>
      <c r="CG345" s="104"/>
      <c r="CH345" s="128"/>
    </row>
    <row r="346" spans="1:86">
      <c r="A346" s="103"/>
      <c r="B346" s="107"/>
      <c r="C346" s="106">
        <v>0</v>
      </c>
      <c r="E346" s="103">
        <f t="shared" si="184"/>
        <v>5</v>
      </c>
      <c r="F346" s="103">
        <f t="shared" si="185"/>
        <v>129.9</v>
      </c>
      <c r="G346" s="114">
        <f t="shared" si="186"/>
        <v>25.98</v>
      </c>
      <c r="H346" s="103">
        <f t="shared" si="187"/>
        <v>27.3</v>
      </c>
      <c r="I346" s="103">
        <f t="shared" si="188"/>
        <v>24.9</v>
      </c>
      <c r="J346" s="4">
        <f t="shared" si="189"/>
        <v>-25.98</v>
      </c>
      <c r="K346" s="4">
        <f t="shared" si="190"/>
        <v>1.0894952959971882</v>
      </c>
      <c r="AM346" s="103"/>
      <c r="AN346" s="107"/>
      <c r="AO346" s="106">
        <v>0</v>
      </c>
      <c r="AR346" s="122">
        <v>27.2</v>
      </c>
      <c r="AS346" s="105"/>
      <c r="AT346" s="105"/>
      <c r="AU346" s="105"/>
      <c r="AY346" s="144"/>
      <c r="AZ346" s="144">
        <v>25</v>
      </c>
      <c r="BA346" s="104"/>
      <c r="BB346" s="105"/>
      <c r="BC346" s="105"/>
      <c r="BD346" s="105"/>
      <c r="BE346" s="105"/>
      <c r="BF346" s="105"/>
      <c r="BG346" s="105"/>
      <c r="BH346" s="105"/>
      <c r="BI346" s="105">
        <v>27.3</v>
      </c>
      <c r="BJ346" s="105"/>
      <c r="BK346" s="105"/>
      <c r="BL346" s="105"/>
      <c r="BM346" s="105">
        <v>25.8</v>
      </c>
      <c r="BN346" s="105"/>
      <c r="BO346" s="105">
        <v>24.9</v>
      </c>
      <c r="BP346" s="105"/>
      <c r="BQ346" s="105"/>
      <c r="BR346" s="105">
        <v>26.9</v>
      </c>
      <c r="BS346" s="105"/>
      <c r="BT346" s="105"/>
      <c r="BU346" s="105"/>
      <c r="BV346" s="105"/>
      <c r="BW346" s="105"/>
      <c r="BX346" s="105"/>
      <c r="BY346" s="105"/>
      <c r="BZ346" s="105"/>
      <c r="CA346" s="105"/>
      <c r="CB346" s="105"/>
      <c r="CC346" s="105"/>
      <c r="CD346" s="105"/>
      <c r="CE346" s="105"/>
      <c r="CF346" s="105"/>
      <c r="CG346" s="105"/>
      <c r="CH346" s="143"/>
    </row>
    <row r="347" spans="1:86">
      <c r="A347" s="103"/>
      <c r="B347" s="107"/>
      <c r="C347" s="107">
        <v>10</v>
      </c>
      <c r="E347" s="103">
        <f t="shared" si="184"/>
        <v>5</v>
      </c>
      <c r="F347" s="103">
        <f t="shared" si="185"/>
        <v>126.69</v>
      </c>
      <c r="G347" s="114">
        <f t="shared" si="186"/>
        <v>25.338000000000001</v>
      </c>
      <c r="H347" s="103">
        <f t="shared" si="187"/>
        <v>26.51</v>
      </c>
      <c r="I347" s="103">
        <f t="shared" si="188"/>
        <v>24.86</v>
      </c>
      <c r="J347" s="4">
        <f t="shared" si="189"/>
        <v>-25.338000000000001</v>
      </c>
      <c r="K347" s="4">
        <f t="shared" si="190"/>
        <v>0.6668358118757578</v>
      </c>
      <c r="AM347" s="103"/>
      <c r="AN347" s="107"/>
      <c r="AO347" s="107">
        <v>10</v>
      </c>
      <c r="AR347" s="122">
        <v>27.09</v>
      </c>
      <c r="AY347" s="5"/>
      <c r="AZ347" s="5">
        <v>24.86</v>
      </c>
      <c r="BA347" s="104"/>
      <c r="BI347" s="103">
        <v>25.06</v>
      </c>
      <c r="BM347" s="103">
        <v>25.21</v>
      </c>
      <c r="BO347" s="103">
        <v>25.05</v>
      </c>
      <c r="BR347" s="103">
        <v>26.51</v>
      </c>
      <c r="CH347" s="128"/>
    </row>
    <row r="348" spans="1:86">
      <c r="A348" s="103"/>
      <c r="B348" s="107"/>
      <c r="C348" s="107">
        <v>20</v>
      </c>
      <c r="E348" s="103">
        <f t="shared" si="184"/>
        <v>5</v>
      </c>
      <c r="F348" s="103">
        <f t="shared" si="185"/>
        <v>126.64</v>
      </c>
      <c r="G348" s="114">
        <f t="shared" si="186"/>
        <v>25.327999999999999</v>
      </c>
      <c r="H348" s="103">
        <f t="shared" si="187"/>
        <v>26.48</v>
      </c>
      <c r="I348" s="103">
        <f t="shared" si="188"/>
        <v>24.86</v>
      </c>
      <c r="J348" s="4">
        <f t="shared" si="189"/>
        <v>-25.327999999999999</v>
      </c>
      <c r="K348" s="4">
        <f t="shared" si="190"/>
        <v>0.65648305385592409</v>
      </c>
      <c r="AM348" s="103"/>
      <c r="AN348" s="107"/>
      <c r="AO348" s="107">
        <v>20</v>
      </c>
      <c r="AR348" s="122">
        <v>27.08</v>
      </c>
      <c r="AY348" s="5"/>
      <c r="AZ348" s="5">
        <v>24.86</v>
      </c>
      <c r="BA348" s="104"/>
      <c r="BI348" s="103">
        <v>25.05</v>
      </c>
      <c r="BM348" s="103">
        <v>25.22</v>
      </c>
      <c r="BO348" s="103">
        <v>25.03</v>
      </c>
      <c r="BR348" s="103">
        <v>26.48</v>
      </c>
      <c r="CH348" s="128"/>
    </row>
    <row r="349" spans="1:86">
      <c r="A349" s="103"/>
      <c r="B349" s="107"/>
      <c r="C349" s="107">
        <v>30</v>
      </c>
      <c r="E349" s="103">
        <f t="shared" si="184"/>
        <v>5</v>
      </c>
      <c r="F349" s="103">
        <f t="shared" si="185"/>
        <v>126.52</v>
      </c>
      <c r="G349" s="114">
        <f t="shared" si="186"/>
        <v>25.303999999999998</v>
      </c>
      <c r="H349" s="103">
        <f t="shared" si="187"/>
        <v>26.45</v>
      </c>
      <c r="I349" s="103">
        <f t="shared" si="188"/>
        <v>24.86</v>
      </c>
      <c r="J349" s="4">
        <f t="shared" si="189"/>
        <v>-25.303999999999998</v>
      </c>
      <c r="K349" s="4">
        <f t="shared" si="190"/>
        <v>0.6507918253942655</v>
      </c>
      <c r="AM349" s="103"/>
      <c r="AN349" s="107"/>
      <c r="AO349" s="107">
        <v>30</v>
      </c>
      <c r="AR349" s="122">
        <v>27.07</v>
      </c>
      <c r="AY349" s="5"/>
      <c r="AZ349" s="5">
        <v>24.86</v>
      </c>
      <c r="BA349" s="104"/>
      <c r="BI349" s="103">
        <v>25.04</v>
      </c>
      <c r="BM349" s="103">
        <v>25.18</v>
      </c>
      <c r="BO349" s="103">
        <v>24.99</v>
      </c>
      <c r="BR349" s="103">
        <v>26.45</v>
      </c>
      <c r="CH349" s="128"/>
    </row>
    <row r="350" spans="1:86">
      <c r="A350" s="103"/>
      <c r="B350" s="107"/>
      <c r="C350" s="107">
        <v>50</v>
      </c>
      <c r="E350" s="103">
        <f t="shared" si="184"/>
        <v>5</v>
      </c>
      <c r="F350" s="103">
        <f t="shared" si="185"/>
        <v>124.91</v>
      </c>
      <c r="G350" s="114">
        <f t="shared" si="186"/>
        <v>24.981999999999999</v>
      </c>
      <c r="H350" s="103">
        <f t="shared" si="187"/>
        <v>26.33</v>
      </c>
      <c r="I350" s="103">
        <f t="shared" si="188"/>
        <v>24.52</v>
      </c>
      <c r="J350" s="4">
        <f t="shared" si="189"/>
        <v>-24.981999999999999</v>
      </c>
      <c r="K350" s="4">
        <f t="shared" si="190"/>
        <v>0.75915742767886996</v>
      </c>
      <c r="AM350" s="103"/>
      <c r="AN350" s="107"/>
      <c r="AO350" s="107">
        <v>50</v>
      </c>
      <c r="AR350" s="122">
        <v>27.07</v>
      </c>
      <c r="AY350" s="5"/>
      <c r="AZ350" s="5">
        <v>24.76</v>
      </c>
      <c r="BA350" s="104"/>
      <c r="BI350" s="103">
        <v>24.52</v>
      </c>
      <c r="BM350" s="103">
        <v>24.6</v>
      </c>
      <c r="BO350" s="103">
        <v>24.7</v>
      </c>
      <c r="BR350" s="103">
        <v>26.33</v>
      </c>
      <c r="CH350" s="128"/>
    </row>
    <row r="351" spans="1:86">
      <c r="A351" s="103"/>
      <c r="B351" s="107"/>
      <c r="C351" s="107">
        <v>75</v>
      </c>
      <c r="E351" s="103">
        <f t="shared" si="184"/>
        <v>5</v>
      </c>
      <c r="F351" s="103">
        <f t="shared" si="185"/>
        <v>119.85</v>
      </c>
      <c r="G351" s="114">
        <f t="shared" si="186"/>
        <v>23.97</v>
      </c>
      <c r="H351" s="103">
        <f t="shared" si="187"/>
        <v>26.33</v>
      </c>
      <c r="I351" s="103">
        <f t="shared" si="188"/>
        <v>20.74</v>
      </c>
      <c r="J351" s="4">
        <f t="shared" si="189"/>
        <v>-23.97</v>
      </c>
      <c r="K351" s="4">
        <f t="shared" si="190"/>
        <v>2.0442847159825859</v>
      </c>
      <c r="AM351" s="103"/>
      <c r="AN351" s="107"/>
      <c r="AO351" s="107">
        <v>75</v>
      </c>
      <c r="AR351" s="122">
        <v>26.58</v>
      </c>
      <c r="AY351" s="5"/>
      <c r="AZ351" s="5">
        <v>24.64</v>
      </c>
      <c r="BA351" s="104"/>
      <c r="BI351" s="103">
        <v>23.72</v>
      </c>
      <c r="BM351" s="103">
        <v>24.42</v>
      </c>
      <c r="BO351" s="103">
        <v>20.74</v>
      </c>
      <c r="BR351" s="103">
        <v>26.33</v>
      </c>
      <c r="CH351" s="128"/>
    </row>
    <row r="352" spans="1:86">
      <c r="A352" s="103"/>
      <c r="B352" s="107"/>
      <c r="C352" s="107">
        <v>100</v>
      </c>
      <c r="E352" s="103">
        <f t="shared" si="184"/>
        <v>5</v>
      </c>
      <c r="F352" s="103">
        <f t="shared" si="185"/>
        <v>114.81</v>
      </c>
      <c r="G352" s="114">
        <f t="shared" si="186"/>
        <v>22.962</v>
      </c>
      <c r="H352" s="103">
        <f t="shared" si="187"/>
        <v>25.28</v>
      </c>
      <c r="I352" s="103">
        <f t="shared" si="188"/>
        <v>18.34</v>
      </c>
      <c r="J352" s="4">
        <f t="shared" si="189"/>
        <v>-22.962</v>
      </c>
      <c r="K352" s="4">
        <f t="shared" si="190"/>
        <v>2.7758638295132365</v>
      </c>
      <c r="AM352" s="103"/>
      <c r="AN352" s="107"/>
      <c r="AO352" s="107">
        <v>100</v>
      </c>
      <c r="AR352" s="122">
        <v>25.02</v>
      </c>
      <c r="AY352" s="5"/>
      <c r="AZ352" s="5">
        <v>24.42</v>
      </c>
      <c r="BA352" s="104"/>
      <c r="BI352" s="103">
        <v>22.49</v>
      </c>
      <c r="BM352" s="103">
        <v>24.28</v>
      </c>
      <c r="BO352" s="103">
        <v>18.34</v>
      </c>
      <c r="BR352" s="103">
        <v>25.28</v>
      </c>
      <c r="CH352" s="128"/>
    </row>
    <row r="353" spans="1:86">
      <c r="A353" s="103"/>
      <c r="B353" s="107"/>
      <c r="C353" s="107">
        <v>150</v>
      </c>
      <c r="E353" s="103">
        <f t="shared" si="184"/>
        <v>5</v>
      </c>
      <c r="F353" s="103">
        <f t="shared" si="185"/>
        <v>98.77000000000001</v>
      </c>
      <c r="G353" s="114">
        <f t="shared" si="186"/>
        <v>19.754000000000001</v>
      </c>
      <c r="H353" s="103">
        <f t="shared" si="187"/>
        <v>22.59</v>
      </c>
      <c r="I353" s="103">
        <f t="shared" si="188"/>
        <v>14.93</v>
      </c>
      <c r="J353" s="4">
        <f t="shared" si="189"/>
        <v>-19.754000000000001</v>
      </c>
      <c r="K353" s="4">
        <f t="shared" si="190"/>
        <v>3.2365768954251504</v>
      </c>
      <c r="AM353" s="103"/>
      <c r="AN353" s="107"/>
      <c r="AO353" s="107">
        <v>150</v>
      </c>
      <c r="AR353" s="122">
        <v>21.23</v>
      </c>
      <c r="AY353" s="5"/>
      <c r="AZ353" s="5">
        <v>22.59</v>
      </c>
      <c r="BA353" s="104"/>
      <c r="BI353" s="103">
        <v>18.079999999999998</v>
      </c>
      <c r="BM353" s="103">
        <v>22.32</v>
      </c>
      <c r="BO353" s="103">
        <v>14.93</v>
      </c>
      <c r="BR353" s="103">
        <v>20.85</v>
      </c>
      <c r="CH353" s="128"/>
    </row>
    <row r="354" spans="1:86">
      <c r="A354" s="103"/>
      <c r="B354" s="107"/>
      <c r="C354" s="107">
        <v>200</v>
      </c>
      <c r="E354" s="103">
        <f t="shared" si="184"/>
        <v>5</v>
      </c>
      <c r="F354" s="103">
        <f t="shared" si="185"/>
        <v>85.85</v>
      </c>
      <c r="G354" s="114">
        <f t="shared" si="186"/>
        <v>17.169999999999998</v>
      </c>
      <c r="H354" s="103">
        <f t="shared" si="187"/>
        <v>21.43</v>
      </c>
      <c r="I354" s="103">
        <f t="shared" si="188"/>
        <v>12.02</v>
      </c>
      <c r="J354" s="4">
        <f t="shared" si="189"/>
        <v>-17.169999999999998</v>
      </c>
      <c r="K354" s="4">
        <f t="shared" si="190"/>
        <v>3.5595294632858523</v>
      </c>
      <c r="AM354" s="103"/>
      <c r="AN354" s="107"/>
      <c r="AO354" s="107">
        <v>200</v>
      </c>
      <c r="AR354" s="122">
        <v>19.28</v>
      </c>
      <c r="AY354" s="5"/>
      <c r="AZ354" s="5">
        <v>21.43</v>
      </c>
      <c r="BA354" s="104"/>
      <c r="BI354" s="103">
        <v>16.09</v>
      </c>
      <c r="BM354" s="103">
        <v>19.36</v>
      </c>
      <c r="BO354" s="103">
        <v>12.02</v>
      </c>
      <c r="BR354" s="103">
        <v>16.95</v>
      </c>
      <c r="CH354" s="128"/>
    </row>
    <row r="355" spans="1:86">
      <c r="A355" s="103"/>
      <c r="B355" s="107"/>
      <c r="C355" s="107">
        <v>300</v>
      </c>
      <c r="E355" s="103">
        <f t="shared" si="184"/>
        <v>1</v>
      </c>
      <c r="F355" s="103">
        <f t="shared" si="185"/>
        <v>14.1</v>
      </c>
      <c r="G355" s="114">
        <f t="shared" si="186"/>
        <v>14.1</v>
      </c>
      <c r="H355" s="103">
        <f t="shared" si="187"/>
        <v>14.1</v>
      </c>
      <c r="I355" s="103">
        <f t="shared" si="188"/>
        <v>14.1</v>
      </c>
      <c r="J355" s="4">
        <f t="shared" si="189"/>
        <v>-14.1</v>
      </c>
      <c r="K355" s="4" t="e">
        <f t="shared" si="190"/>
        <v>#DIV/0!</v>
      </c>
      <c r="AM355" s="103"/>
      <c r="AN355" s="107"/>
      <c r="AO355" s="107">
        <v>300</v>
      </c>
      <c r="AR355" s="122">
        <v>17.059999999999999</v>
      </c>
      <c r="AY355" s="5"/>
      <c r="AZ355" s="5">
        <v>14.1</v>
      </c>
      <c r="BA355" s="104"/>
      <c r="CH355" s="128"/>
    </row>
    <row r="356" spans="1:86">
      <c r="A356" s="103"/>
      <c r="B356" s="107"/>
      <c r="C356" s="107">
        <v>400</v>
      </c>
      <c r="E356" s="103">
        <f t="shared" si="184"/>
        <v>1</v>
      </c>
      <c r="F356" s="103">
        <f t="shared" si="185"/>
        <v>10.99</v>
      </c>
      <c r="G356" s="114">
        <f t="shared" si="186"/>
        <v>10.99</v>
      </c>
      <c r="H356" s="103">
        <f t="shared" si="187"/>
        <v>10.99</v>
      </c>
      <c r="I356" s="103">
        <f t="shared" si="188"/>
        <v>10.99</v>
      </c>
      <c r="J356" s="4">
        <f>D356-G356</f>
        <v>-10.99</v>
      </c>
      <c r="K356" s="4" t="e">
        <f t="shared" si="190"/>
        <v>#DIV/0!</v>
      </c>
      <c r="AM356" s="103"/>
      <c r="AN356" s="107"/>
      <c r="AO356" s="107">
        <v>400</v>
      </c>
      <c r="AR356" s="122">
        <v>13.51</v>
      </c>
      <c r="AY356" s="5"/>
      <c r="AZ356" s="5">
        <v>10.99</v>
      </c>
      <c r="BA356" s="104"/>
      <c r="CH356" s="128"/>
    </row>
    <row r="357" spans="1:86">
      <c r="A357" s="103"/>
      <c r="B357" s="107"/>
      <c r="C357" s="107">
        <v>500</v>
      </c>
      <c r="E357" s="103">
        <f t="shared" si="184"/>
        <v>0</v>
      </c>
      <c r="F357" s="103">
        <f t="shared" si="185"/>
        <v>0</v>
      </c>
      <c r="G357" s="114" t="e">
        <f t="shared" si="186"/>
        <v>#DIV/0!</v>
      </c>
      <c r="H357" s="103">
        <f t="shared" si="187"/>
        <v>0</v>
      </c>
      <c r="I357" s="103">
        <f t="shared" si="188"/>
        <v>0</v>
      </c>
      <c r="J357" s="4" t="e">
        <f>D357-G357</f>
        <v>#DIV/0!</v>
      </c>
      <c r="K357" s="4" t="e">
        <f t="shared" si="190"/>
        <v>#DIV/0!</v>
      </c>
      <c r="AM357" s="103"/>
      <c r="AN357" s="107"/>
      <c r="AO357" s="107">
        <v>500</v>
      </c>
      <c r="AR357" s="122">
        <v>10.37</v>
      </c>
      <c r="AY357" s="5"/>
      <c r="BA357" s="104"/>
      <c r="CH357" s="128"/>
    </row>
    <row r="358" spans="1:86">
      <c r="A358" s="103"/>
      <c r="B358" s="107"/>
      <c r="C358" s="107">
        <v>600</v>
      </c>
      <c r="E358" s="103">
        <f t="shared" si="184"/>
        <v>0</v>
      </c>
      <c r="F358" s="103">
        <f t="shared" si="185"/>
        <v>0</v>
      </c>
      <c r="G358" s="114" t="e">
        <f t="shared" si="186"/>
        <v>#DIV/0!</v>
      </c>
      <c r="H358" s="103">
        <f t="shared" si="187"/>
        <v>0</v>
      </c>
      <c r="I358" s="103">
        <f t="shared" si="188"/>
        <v>0</v>
      </c>
      <c r="J358" s="4" t="e">
        <f>D358-G358</f>
        <v>#DIV/0!</v>
      </c>
      <c r="K358" s="4" t="e">
        <f t="shared" si="190"/>
        <v>#DIV/0!</v>
      </c>
      <c r="AM358" s="103"/>
      <c r="AN358" s="107"/>
      <c r="AO358" s="107">
        <v>600</v>
      </c>
      <c r="AS358" s="103"/>
      <c r="AT358" s="103"/>
      <c r="AU358" s="103"/>
      <c r="AY358" s="103"/>
      <c r="AZ358" s="103"/>
      <c r="BA358" s="104"/>
      <c r="BB358" s="103"/>
      <c r="BC358" s="103"/>
      <c r="BD358" s="103"/>
      <c r="BE358" s="103"/>
      <c r="BF358" s="103"/>
      <c r="BG358" s="103"/>
      <c r="BH358" s="103"/>
      <c r="BI358" s="103"/>
      <c r="BJ358" s="103"/>
      <c r="BK358" s="103"/>
      <c r="BL358" s="103"/>
      <c r="BM358" s="103"/>
      <c r="BN358" s="103"/>
      <c r="BO358" s="103"/>
      <c r="BP358" s="103"/>
      <c r="BQ358" s="103"/>
      <c r="BR358" s="103"/>
      <c r="BS358" s="103"/>
      <c r="BT358" s="103"/>
      <c r="BU358" s="103"/>
      <c r="BV358" s="103"/>
      <c r="BW358" s="103"/>
      <c r="BX358" s="103"/>
      <c r="BY358" s="103"/>
      <c r="BZ358" s="103"/>
      <c r="CA358" s="103"/>
      <c r="CB358" s="103"/>
      <c r="CC358" s="103"/>
      <c r="CD358" s="103"/>
      <c r="CE358" s="103"/>
      <c r="CF358" s="103"/>
      <c r="CG358" s="103"/>
      <c r="CH358" s="128"/>
    </row>
    <row r="359" spans="1:86">
      <c r="A359" s="103"/>
      <c r="B359" s="104"/>
      <c r="C359" s="104"/>
      <c r="E359" s="103"/>
      <c r="F359" s="103"/>
      <c r="G359" s="114"/>
      <c r="H359" s="103"/>
      <c r="I359" s="103"/>
      <c r="J359" s="4"/>
      <c r="K359" s="4"/>
      <c r="AM359" s="103"/>
      <c r="AN359" s="104"/>
      <c r="AO359" s="104"/>
      <c r="AS359" s="103"/>
      <c r="AT359" s="103"/>
      <c r="AU359" s="103"/>
      <c r="AY359" s="103"/>
      <c r="AZ359" s="103"/>
      <c r="BA359" s="104"/>
      <c r="BB359" s="103"/>
      <c r="BC359" s="103"/>
      <c r="BD359" s="103"/>
      <c r="BE359" s="103"/>
      <c r="BF359" s="103"/>
      <c r="BG359" s="103"/>
      <c r="BH359" s="103"/>
      <c r="BI359" s="103"/>
      <c r="BJ359" s="103"/>
      <c r="BK359" s="103"/>
      <c r="BL359" s="103"/>
      <c r="BM359" s="103"/>
      <c r="BN359" s="103"/>
      <c r="BO359" s="103"/>
      <c r="BP359" s="103"/>
      <c r="BQ359" s="103"/>
      <c r="BR359" s="103"/>
      <c r="BS359" s="103"/>
      <c r="BT359" s="103"/>
      <c r="BU359" s="103"/>
      <c r="BV359" s="103"/>
      <c r="BW359" s="103"/>
      <c r="BX359" s="103"/>
      <c r="BY359" s="103"/>
      <c r="BZ359" s="103"/>
      <c r="CA359" s="103"/>
      <c r="CB359" s="103"/>
      <c r="CC359" s="103"/>
      <c r="CD359" s="103"/>
      <c r="CE359" s="103"/>
      <c r="CF359" s="103"/>
      <c r="CG359" s="103"/>
      <c r="CH359" s="104"/>
    </row>
    <row r="360" spans="1:86">
      <c r="A360" s="105"/>
      <c r="B360" s="106"/>
      <c r="C360" s="106" t="s">
        <v>14</v>
      </c>
      <c r="E360" s="103">
        <f>COUNT(AS360:CH360)</f>
        <v>3</v>
      </c>
      <c r="F360" s="103">
        <f>SUM(AS360:CH360)</f>
        <v>373</v>
      </c>
      <c r="G360" s="114">
        <f>AVERAGE(AS360:CH360)</f>
        <v>124.33333333333333</v>
      </c>
      <c r="H360" s="103">
        <f>MAX(AS360:CH360)</f>
        <v>257</v>
      </c>
      <c r="I360" s="103">
        <f>MIN(AS360:CH360)</f>
        <v>45</v>
      </c>
      <c r="J360" s="4">
        <f>D360-G360</f>
        <v>-124.33333333333333</v>
      </c>
      <c r="K360" s="4">
        <f>STDEV(AS360:CH360)</f>
        <v>115.62583333033035</v>
      </c>
      <c r="AM360" s="105"/>
      <c r="AN360" s="106"/>
      <c r="AO360" s="106" t="s">
        <v>14</v>
      </c>
      <c r="AR360" s="122">
        <v>58</v>
      </c>
      <c r="AS360" s="105"/>
      <c r="AT360" s="105"/>
      <c r="AU360" s="105"/>
      <c r="AY360" s="105"/>
      <c r="AZ360" s="105">
        <v>257</v>
      </c>
      <c r="BA360" s="104"/>
      <c r="BB360" s="105"/>
      <c r="BC360" s="105"/>
      <c r="BD360" s="105"/>
      <c r="BE360" s="105"/>
      <c r="BF360" s="105"/>
      <c r="BG360" s="105"/>
      <c r="BH360" s="105"/>
      <c r="BI360" s="105"/>
      <c r="BJ360" s="105"/>
      <c r="BK360" s="105"/>
      <c r="BL360" s="105"/>
      <c r="BM360" s="105">
        <v>71</v>
      </c>
      <c r="BN360" s="105"/>
      <c r="BO360" s="105">
        <v>45</v>
      </c>
      <c r="BP360" s="105"/>
      <c r="BQ360" s="105"/>
      <c r="BR360" s="105"/>
      <c r="BS360" s="105"/>
      <c r="BT360" s="105"/>
      <c r="BU360" s="105"/>
      <c r="BV360" s="105"/>
      <c r="BW360" s="105"/>
      <c r="BX360" s="105"/>
      <c r="BY360" s="105"/>
      <c r="BZ360" s="105"/>
      <c r="CA360" s="105"/>
      <c r="CB360" s="105"/>
      <c r="CC360" s="105"/>
      <c r="CD360" s="105"/>
      <c r="CE360" s="105"/>
      <c r="CF360" s="105"/>
      <c r="CG360" s="105"/>
      <c r="CH360" s="143"/>
    </row>
    <row r="361" spans="1:86">
      <c r="A361" s="103"/>
      <c r="B361" s="107"/>
      <c r="C361" s="107" t="s">
        <v>15</v>
      </c>
      <c r="E361" s="103">
        <f>COUNT(AS361:CH361)</f>
        <v>3</v>
      </c>
      <c r="F361" s="103">
        <f>SUM(AS361:CH361)</f>
        <v>2.6</v>
      </c>
      <c r="G361" s="114">
        <f>AVERAGE(AS361:CH361)</f>
        <v>0.8666666666666667</v>
      </c>
      <c r="H361" s="103">
        <f>MAX(AS361:CH361)</f>
        <v>1.3</v>
      </c>
      <c r="I361" s="103">
        <f>MIN(AS361:CH361)</f>
        <v>0.4</v>
      </c>
      <c r="J361" s="4">
        <f>D361-G361</f>
        <v>-0.8666666666666667</v>
      </c>
      <c r="K361" s="4">
        <f>STDEV(AS361:CH361)</f>
        <v>0.45092497528228948</v>
      </c>
      <c r="AM361" s="103"/>
      <c r="AN361" s="107"/>
      <c r="AO361" s="107" t="s">
        <v>15</v>
      </c>
      <c r="AR361" s="122">
        <v>1.8</v>
      </c>
      <c r="AS361" s="103"/>
      <c r="AT361" s="103"/>
      <c r="AU361" s="103"/>
      <c r="AY361" s="155"/>
      <c r="AZ361" s="155">
        <v>0.4</v>
      </c>
      <c r="BA361" s="104"/>
      <c r="BB361" s="103"/>
      <c r="BC361" s="103"/>
      <c r="BD361" s="103"/>
      <c r="BE361" s="103"/>
      <c r="BF361" s="103"/>
      <c r="BG361" s="103"/>
      <c r="BH361" s="103"/>
      <c r="BI361" s="103"/>
      <c r="BJ361" s="103"/>
      <c r="BK361" s="103"/>
      <c r="BL361" s="103"/>
      <c r="BM361" s="103">
        <v>1.3</v>
      </c>
      <c r="BN361" s="103"/>
      <c r="BO361" s="103">
        <v>0.9</v>
      </c>
      <c r="BP361" s="103"/>
      <c r="BQ361" s="103"/>
      <c r="BR361" s="103"/>
      <c r="BS361" s="103"/>
      <c r="BT361" s="103"/>
      <c r="BU361" s="103"/>
      <c r="BV361" s="103"/>
      <c r="BW361" s="103"/>
      <c r="BX361" s="103"/>
      <c r="BY361" s="103"/>
      <c r="BZ361" s="103"/>
      <c r="CA361" s="103"/>
      <c r="CB361" s="103"/>
      <c r="CC361" s="103"/>
      <c r="CD361" s="103"/>
      <c r="CE361" s="103"/>
      <c r="CF361" s="103"/>
      <c r="CG361" s="103"/>
      <c r="CH361" s="128"/>
    </row>
    <row r="362" spans="1:86">
      <c r="A362" s="103" t="s">
        <v>0</v>
      </c>
      <c r="B362" s="103" t="s">
        <v>1</v>
      </c>
      <c r="C362" s="103" t="s">
        <v>2</v>
      </c>
      <c r="E362" s="103" t="s">
        <v>3</v>
      </c>
      <c r="F362" s="103" t="s">
        <v>78</v>
      </c>
      <c r="G362" s="114" t="s">
        <v>4</v>
      </c>
      <c r="H362" s="103" t="s">
        <v>5</v>
      </c>
      <c r="I362" s="103" t="s">
        <v>6</v>
      </c>
      <c r="J362" s="4" t="s">
        <v>7</v>
      </c>
      <c r="K362" s="4" t="s">
        <v>8</v>
      </c>
      <c r="AM362" s="123" t="s">
        <v>10</v>
      </c>
      <c r="AN362" s="123" t="s">
        <v>11</v>
      </c>
      <c r="AO362" s="123" t="s">
        <v>12</v>
      </c>
      <c r="AS362" s="123"/>
      <c r="AT362" s="123"/>
      <c r="AU362" s="123"/>
      <c r="AY362" s="123"/>
      <c r="AZ362" s="123"/>
      <c r="BA362" s="110">
        <v>1996</v>
      </c>
      <c r="BB362" s="123"/>
      <c r="BC362" s="123"/>
      <c r="BD362" s="123"/>
      <c r="BE362" s="123"/>
      <c r="BF362" s="123">
        <v>1991</v>
      </c>
      <c r="BG362" s="123">
        <v>1993</v>
      </c>
      <c r="BH362" s="123">
        <v>1990</v>
      </c>
      <c r="BI362" s="123">
        <v>1990</v>
      </c>
      <c r="BJ362" s="123">
        <v>1989</v>
      </c>
      <c r="BK362" s="123">
        <v>1988</v>
      </c>
      <c r="BL362" s="123">
        <v>1988</v>
      </c>
      <c r="BM362" s="123">
        <v>1988</v>
      </c>
      <c r="BN362" s="123">
        <v>1987</v>
      </c>
      <c r="BO362" s="123">
        <v>1987</v>
      </c>
      <c r="BP362" s="123">
        <v>1987</v>
      </c>
      <c r="BQ362" s="123">
        <v>1986</v>
      </c>
      <c r="BR362" s="123">
        <v>1986</v>
      </c>
      <c r="BS362" s="123">
        <v>1986</v>
      </c>
      <c r="BT362" s="123">
        <v>1985</v>
      </c>
      <c r="BU362" s="123">
        <v>1985</v>
      </c>
      <c r="BV362" s="123">
        <v>1985</v>
      </c>
      <c r="BW362" s="123">
        <v>1984</v>
      </c>
      <c r="BX362" s="123">
        <v>1984</v>
      </c>
      <c r="BY362" s="123">
        <v>1984</v>
      </c>
      <c r="BZ362" s="123">
        <v>1983</v>
      </c>
      <c r="CA362" s="123">
        <v>1983</v>
      </c>
      <c r="CB362" s="123">
        <v>1983</v>
      </c>
      <c r="CC362" s="123">
        <v>1983</v>
      </c>
      <c r="CD362" s="123">
        <v>1982</v>
      </c>
      <c r="CE362" s="123">
        <v>1981</v>
      </c>
      <c r="CF362" s="123">
        <v>1981</v>
      </c>
      <c r="CG362" s="123">
        <v>1981</v>
      </c>
      <c r="CH362" s="123">
        <v>1980</v>
      </c>
    </row>
    <row r="363" spans="1:86">
      <c r="A363" s="123">
        <v>10</v>
      </c>
      <c r="B363" s="130">
        <v>53</v>
      </c>
      <c r="C363" s="130" t="s">
        <v>13</v>
      </c>
      <c r="E363" s="103">
        <f t="shared" ref="E363:E376" si="191">COUNT(AS363:CH363)</f>
        <v>8</v>
      </c>
      <c r="F363" s="103">
        <f t="shared" ref="F363:F376" si="192">SUM(AS363:CH363)</f>
        <v>72</v>
      </c>
      <c r="G363" s="114">
        <f t="shared" ref="G363:G376" si="193">AVERAGE(AS363:CH363)</f>
        <v>9</v>
      </c>
      <c r="H363" s="103">
        <f t="shared" ref="H363:H376" si="194">MAX(AS363:CH363)</f>
        <v>22</v>
      </c>
      <c r="I363" s="103">
        <f t="shared" ref="I363:I376" si="195">MIN(AS363:CH363)</f>
        <v>2</v>
      </c>
      <c r="J363" s="4">
        <f t="shared" ref="J363:J372" si="196">D363-G363</f>
        <v>-9</v>
      </c>
      <c r="K363" s="4">
        <f t="shared" ref="K363:K376" si="197">STDEV(AS363:CH363)</f>
        <v>7.3094850316948756</v>
      </c>
      <c r="AM363" s="123">
        <v>10</v>
      </c>
      <c r="AN363" s="130">
        <v>53</v>
      </c>
      <c r="AO363" s="130" t="s">
        <v>13</v>
      </c>
      <c r="AS363" s="123"/>
      <c r="AT363" s="123"/>
      <c r="AU363" s="123"/>
      <c r="AY363" s="123"/>
      <c r="AZ363" s="123"/>
      <c r="BA363" s="104"/>
      <c r="BB363" s="123"/>
      <c r="BC363" s="123"/>
      <c r="BD363" s="123"/>
      <c r="BE363" s="123"/>
      <c r="BF363" s="123"/>
      <c r="BG363" s="123">
        <v>5</v>
      </c>
      <c r="BH363" s="123">
        <v>2</v>
      </c>
      <c r="BI363" s="123"/>
      <c r="BJ363" s="123">
        <v>16</v>
      </c>
      <c r="BK363" s="123"/>
      <c r="BL363" s="123"/>
      <c r="BM363" s="123"/>
      <c r="BN363" s="123">
        <v>5</v>
      </c>
      <c r="BO363" s="123"/>
      <c r="BP363" s="123"/>
      <c r="BQ363" s="123">
        <v>4</v>
      </c>
      <c r="BR363" s="123"/>
      <c r="BS363" s="123"/>
      <c r="BT363" s="123"/>
      <c r="BU363" s="123"/>
      <c r="BV363" s="123"/>
      <c r="BW363" s="123"/>
      <c r="BX363" s="123"/>
      <c r="BY363" s="123"/>
      <c r="BZ363" s="123">
        <v>4</v>
      </c>
      <c r="CA363" s="123"/>
      <c r="CB363" s="123">
        <v>22</v>
      </c>
      <c r="CC363" s="123"/>
      <c r="CD363" s="123">
        <v>14</v>
      </c>
      <c r="CE363" s="123"/>
      <c r="CF363" s="123"/>
      <c r="CG363" s="123"/>
      <c r="CH363" s="133"/>
    </row>
    <row r="364" spans="1:86">
      <c r="A364" s="103"/>
      <c r="B364" s="107"/>
      <c r="C364" s="106">
        <v>0</v>
      </c>
      <c r="E364" s="103">
        <f t="shared" si="191"/>
        <v>8</v>
      </c>
      <c r="F364" s="103">
        <f t="shared" si="192"/>
        <v>205.3</v>
      </c>
      <c r="G364" s="114">
        <f t="shared" si="193"/>
        <v>25.662500000000001</v>
      </c>
      <c r="H364" s="103">
        <f t="shared" si="194"/>
        <v>27</v>
      </c>
      <c r="I364" s="103">
        <f t="shared" si="195"/>
        <v>23.3</v>
      </c>
      <c r="J364" s="4">
        <f t="shared" si="196"/>
        <v>-25.662500000000001</v>
      </c>
      <c r="K364" s="4">
        <f t="shared" si="197"/>
        <v>1.2727220547202864</v>
      </c>
      <c r="AM364" s="103"/>
      <c r="AN364" s="107"/>
      <c r="AO364" s="106">
        <v>0</v>
      </c>
      <c r="AS364" s="105"/>
      <c r="AT364" s="105"/>
      <c r="AU364" s="105"/>
      <c r="AY364" s="105"/>
      <c r="AZ364" s="105"/>
      <c r="BA364" s="104"/>
      <c r="BB364" s="105"/>
      <c r="BC364" s="105"/>
      <c r="BD364" s="105"/>
      <c r="BE364" s="105"/>
      <c r="BF364" s="105"/>
      <c r="BG364" s="105">
        <v>26.7</v>
      </c>
      <c r="BH364" s="105">
        <v>27</v>
      </c>
      <c r="BI364" s="105"/>
      <c r="BJ364" s="105">
        <v>25.8</v>
      </c>
      <c r="BK364" s="105"/>
      <c r="BL364" s="105"/>
      <c r="BM364" s="105"/>
      <c r="BN364" s="105">
        <v>25.5</v>
      </c>
      <c r="BO364" s="105"/>
      <c r="BP364" s="105"/>
      <c r="BQ364" s="105">
        <v>27</v>
      </c>
      <c r="BR364" s="105"/>
      <c r="BS364" s="105"/>
      <c r="BT364" s="105"/>
      <c r="BU364" s="105"/>
      <c r="BV364" s="105"/>
      <c r="BW364" s="105"/>
      <c r="BX364" s="105"/>
      <c r="BY364" s="105"/>
      <c r="BZ364" s="105">
        <v>25.3</v>
      </c>
      <c r="CA364" s="105"/>
      <c r="CB364" s="105">
        <v>23.3</v>
      </c>
      <c r="CC364" s="105"/>
      <c r="CD364" s="105">
        <v>24.7</v>
      </c>
      <c r="CE364" s="105"/>
      <c r="CF364" s="105"/>
      <c r="CG364" s="105"/>
      <c r="CH364" s="143"/>
    </row>
    <row r="365" spans="1:86">
      <c r="A365" s="103"/>
      <c r="B365" s="107"/>
      <c r="C365" s="107">
        <v>10</v>
      </c>
      <c r="E365" s="103">
        <f t="shared" si="191"/>
        <v>8</v>
      </c>
      <c r="F365" s="103">
        <f t="shared" si="192"/>
        <v>201.34</v>
      </c>
      <c r="G365" s="114">
        <f t="shared" si="193"/>
        <v>25.1675</v>
      </c>
      <c r="H365" s="103">
        <f t="shared" si="194"/>
        <v>26.58</v>
      </c>
      <c r="I365" s="103">
        <f t="shared" si="195"/>
        <v>23.09</v>
      </c>
      <c r="J365" s="4">
        <f t="shared" si="196"/>
        <v>-25.1675</v>
      </c>
      <c r="K365" s="4">
        <f t="shared" si="197"/>
        <v>1.0410674466966241</v>
      </c>
      <c r="AM365" s="103"/>
      <c r="AN365" s="107"/>
      <c r="AO365" s="107">
        <v>10</v>
      </c>
      <c r="BA365" s="104"/>
      <c r="BG365" s="103">
        <v>25.84</v>
      </c>
      <c r="BH365" s="103">
        <v>24.74</v>
      </c>
      <c r="BJ365" s="103">
        <v>24.65</v>
      </c>
      <c r="BN365" s="103">
        <v>25.58</v>
      </c>
      <c r="BQ365" s="103">
        <v>26.58</v>
      </c>
      <c r="BZ365" s="103">
        <v>25.61</v>
      </c>
      <c r="CB365" s="103">
        <v>23.09</v>
      </c>
      <c r="CD365" s="103">
        <v>25.25</v>
      </c>
      <c r="CH365" s="128"/>
    </row>
    <row r="366" spans="1:86">
      <c r="A366" s="103"/>
      <c r="B366" s="107"/>
      <c r="C366" s="107">
        <v>20</v>
      </c>
      <c r="E366" s="103">
        <f t="shared" si="191"/>
        <v>8</v>
      </c>
      <c r="F366" s="103">
        <f t="shared" si="192"/>
        <v>200.41</v>
      </c>
      <c r="G366" s="114">
        <f t="shared" si="193"/>
        <v>25.05125</v>
      </c>
      <c r="H366" s="103">
        <f t="shared" si="194"/>
        <v>26.54</v>
      </c>
      <c r="I366" s="103">
        <f t="shared" si="195"/>
        <v>22.93</v>
      </c>
      <c r="J366" s="4">
        <f t="shared" si="196"/>
        <v>-25.05125</v>
      </c>
      <c r="K366" s="4">
        <f t="shared" si="197"/>
        <v>1.0829514894820671</v>
      </c>
      <c r="AM366" s="103"/>
      <c r="AN366" s="107"/>
      <c r="AO366" s="107">
        <v>20</v>
      </c>
      <c r="BA366" s="104"/>
      <c r="BG366" s="103">
        <v>25.81</v>
      </c>
      <c r="BH366" s="103">
        <v>24.45</v>
      </c>
      <c r="BJ366" s="103">
        <v>24.62</v>
      </c>
      <c r="BN366" s="103">
        <v>25.47</v>
      </c>
      <c r="BQ366" s="103">
        <v>26.54</v>
      </c>
      <c r="BZ366" s="103">
        <v>25.49</v>
      </c>
      <c r="CB366" s="103">
        <v>22.93</v>
      </c>
      <c r="CD366" s="103">
        <v>25.1</v>
      </c>
      <c r="CH366" s="128"/>
    </row>
    <row r="367" spans="1:86">
      <c r="A367" s="103"/>
      <c r="B367" s="107"/>
      <c r="C367" s="107">
        <v>30</v>
      </c>
      <c r="E367" s="103">
        <f t="shared" si="191"/>
        <v>8</v>
      </c>
      <c r="F367" s="103">
        <f t="shared" si="192"/>
        <v>199.35</v>
      </c>
      <c r="G367" s="114">
        <f t="shared" si="193"/>
        <v>24.918749999999999</v>
      </c>
      <c r="H367" s="103">
        <f t="shared" si="194"/>
        <v>26.55</v>
      </c>
      <c r="I367" s="103">
        <f t="shared" si="195"/>
        <v>22.85</v>
      </c>
      <c r="J367" s="4">
        <f t="shared" si="196"/>
        <v>-24.918749999999999</v>
      </c>
      <c r="K367" s="4">
        <f t="shared" si="197"/>
        <v>1.1585142887089723</v>
      </c>
      <c r="AM367" s="103"/>
      <c r="AN367" s="107"/>
      <c r="AO367" s="107">
        <v>30</v>
      </c>
      <c r="BA367" s="104"/>
      <c r="BG367" s="103">
        <v>25.81</v>
      </c>
      <c r="BH367" s="103">
        <v>23.85</v>
      </c>
      <c r="BJ367" s="103">
        <v>24.59</v>
      </c>
      <c r="BN367" s="103">
        <v>25.35</v>
      </c>
      <c r="BQ367" s="103">
        <v>26.55</v>
      </c>
      <c r="BZ367" s="103">
        <v>25.39</v>
      </c>
      <c r="CB367" s="103">
        <v>22.85</v>
      </c>
      <c r="CD367" s="103">
        <v>24.96</v>
      </c>
      <c r="CH367" s="128"/>
    </row>
    <row r="368" spans="1:86">
      <c r="A368" s="103"/>
      <c r="B368" s="107"/>
      <c r="C368" s="107">
        <v>50</v>
      </c>
      <c r="E368" s="103">
        <f t="shared" si="191"/>
        <v>8</v>
      </c>
      <c r="F368" s="103">
        <f t="shared" si="192"/>
        <v>189.70999999999998</v>
      </c>
      <c r="G368" s="114">
        <f t="shared" si="193"/>
        <v>23.713749999999997</v>
      </c>
      <c r="H368" s="103">
        <f t="shared" si="194"/>
        <v>26.59</v>
      </c>
      <c r="I368" s="103">
        <f t="shared" si="195"/>
        <v>19.47</v>
      </c>
      <c r="J368" s="4">
        <f t="shared" si="196"/>
        <v>-23.713749999999997</v>
      </c>
      <c r="K368" s="4">
        <f t="shared" si="197"/>
        <v>2.3433427741461257</v>
      </c>
      <c r="AM368" s="103"/>
      <c r="AN368" s="107"/>
      <c r="AO368" s="107">
        <v>50</v>
      </c>
      <c r="BA368" s="104"/>
      <c r="BG368" s="103">
        <v>25.57</v>
      </c>
      <c r="BH368" s="103">
        <v>19.47</v>
      </c>
      <c r="BJ368" s="103">
        <v>24.49</v>
      </c>
      <c r="BN368" s="103">
        <v>25.05</v>
      </c>
      <c r="BQ368" s="103">
        <v>26.59</v>
      </c>
      <c r="BZ368" s="103">
        <v>23.67</v>
      </c>
      <c r="CB368" s="103">
        <v>21.2</v>
      </c>
      <c r="CD368" s="103">
        <v>23.67</v>
      </c>
      <c r="CH368" s="128"/>
    </row>
    <row r="369" spans="1:86">
      <c r="A369" s="103"/>
      <c r="B369" s="107"/>
      <c r="C369" s="107">
        <v>75</v>
      </c>
      <c r="E369" s="103">
        <f t="shared" si="191"/>
        <v>8</v>
      </c>
      <c r="F369" s="103">
        <f t="shared" si="192"/>
        <v>172.70999999999998</v>
      </c>
      <c r="G369" s="114">
        <f t="shared" si="193"/>
        <v>21.588749999999997</v>
      </c>
      <c r="H369" s="103">
        <f t="shared" si="194"/>
        <v>26.55</v>
      </c>
      <c r="I369" s="103">
        <f t="shared" si="195"/>
        <v>16.489999999999998</v>
      </c>
      <c r="J369" s="4">
        <f t="shared" si="196"/>
        <v>-21.588749999999997</v>
      </c>
      <c r="K369" s="4">
        <f t="shared" si="197"/>
        <v>3.6227631029367848</v>
      </c>
      <c r="AM369" s="103"/>
      <c r="AN369" s="107"/>
      <c r="AO369" s="107">
        <v>75</v>
      </c>
      <c r="BA369" s="104"/>
      <c r="BG369" s="103">
        <v>23.85</v>
      </c>
      <c r="BH369" s="103">
        <v>16.489999999999998</v>
      </c>
      <c r="BJ369" s="103">
        <v>20.91</v>
      </c>
      <c r="BN369" s="103">
        <v>24.28</v>
      </c>
      <c r="BQ369" s="103">
        <v>26.55</v>
      </c>
      <c r="BZ369" s="103">
        <v>21.01</v>
      </c>
      <c r="CB369" s="103">
        <v>16.510000000000002</v>
      </c>
      <c r="CD369" s="103">
        <v>23.11</v>
      </c>
      <c r="CH369" s="128"/>
    </row>
    <row r="370" spans="1:86">
      <c r="A370" s="103"/>
      <c r="B370" s="107"/>
      <c r="C370" s="107">
        <v>100</v>
      </c>
      <c r="E370" s="103">
        <f t="shared" si="191"/>
        <v>8</v>
      </c>
      <c r="F370" s="103">
        <f t="shared" si="192"/>
        <v>151.10000000000002</v>
      </c>
      <c r="G370" s="114">
        <f t="shared" si="193"/>
        <v>18.887500000000003</v>
      </c>
      <c r="H370" s="103">
        <f t="shared" si="194"/>
        <v>23.82</v>
      </c>
      <c r="I370" s="103">
        <f t="shared" si="195"/>
        <v>13.49</v>
      </c>
      <c r="J370" s="4">
        <f t="shared" si="196"/>
        <v>-18.887500000000003</v>
      </c>
      <c r="K370" s="4">
        <f t="shared" si="197"/>
        <v>3.7602118101435087</v>
      </c>
      <c r="AM370" s="103"/>
      <c r="AN370" s="107"/>
      <c r="AO370" s="107">
        <v>100</v>
      </c>
      <c r="BA370" s="104"/>
      <c r="BG370" s="103">
        <v>22.19</v>
      </c>
      <c r="BH370" s="103">
        <v>13.84</v>
      </c>
      <c r="BJ370" s="103">
        <v>19.5</v>
      </c>
      <c r="BN370" s="103">
        <v>21.11</v>
      </c>
      <c r="BQ370" s="103">
        <v>23.82</v>
      </c>
      <c r="BZ370" s="103">
        <v>17.23</v>
      </c>
      <c r="CB370" s="103">
        <v>13.49</v>
      </c>
      <c r="CD370" s="103">
        <v>19.920000000000002</v>
      </c>
      <c r="CH370" s="128"/>
    </row>
    <row r="371" spans="1:86">
      <c r="A371" s="103"/>
      <c r="B371" s="107"/>
      <c r="C371" s="107">
        <v>150</v>
      </c>
      <c r="E371" s="103">
        <f t="shared" si="191"/>
        <v>8</v>
      </c>
      <c r="F371" s="103">
        <f t="shared" si="192"/>
        <v>128.12</v>
      </c>
      <c r="G371" s="114">
        <f t="shared" si="193"/>
        <v>16.015000000000001</v>
      </c>
      <c r="H371" s="103">
        <f t="shared" si="194"/>
        <v>21.47</v>
      </c>
      <c r="I371" s="103">
        <f t="shared" si="195"/>
        <v>10.67</v>
      </c>
      <c r="J371" s="4">
        <f t="shared" si="196"/>
        <v>-16.015000000000001</v>
      </c>
      <c r="K371" s="4">
        <f t="shared" si="197"/>
        <v>3.8826684491099939</v>
      </c>
      <c r="AM371" s="103"/>
      <c r="AN371" s="107"/>
      <c r="AO371" s="107">
        <v>150</v>
      </c>
      <c r="BA371" s="104"/>
      <c r="BG371" s="103">
        <v>19.66</v>
      </c>
      <c r="BH371" s="103">
        <v>10.96</v>
      </c>
      <c r="BJ371" s="103">
        <v>18.18</v>
      </c>
      <c r="BN371" s="103">
        <v>16.850000000000001</v>
      </c>
      <c r="BQ371" s="103">
        <v>21.47</v>
      </c>
      <c r="BZ371" s="103">
        <v>14.29</v>
      </c>
      <c r="CB371" s="103">
        <v>10.67</v>
      </c>
      <c r="CD371" s="103">
        <v>16.04</v>
      </c>
      <c r="CH371" s="128"/>
    </row>
    <row r="372" spans="1:86">
      <c r="A372" s="103"/>
      <c r="B372" s="107"/>
      <c r="C372" s="107">
        <v>200</v>
      </c>
      <c r="E372" s="103">
        <f t="shared" si="191"/>
        <v>8</v>
      </c>
      <c r="F372" s="103">
        <f t="shared" si="192"/>
        <v>112.41000000000001</v>
      </c>
      <c r="G372" s="114">
        <f t="shared" si="193"/>
        <v>14.051250000000001</v>
      </c>
      <c r="H372" s="103">
        <f t="shared" si="194"/>
        <v>19.28</v>
      </c>
      <c r="I372" s="103">
        <f t="shared" si="195"/>
        <v>8.6999999999999993</v>
      </c>
      <c r="J372" s="4">
        <f t="shared" si="196"/>
        <v>-14.051250000000001</v>
      </c>
      <c r="K372" s="4">
        <f t="shared" si="197"/>
        <v>4.0904433483076463</v>
      </c>
      <c r="AM372" s="103"/>
      <c r="AN372" s="107"/>
      <c r="AO372" s="107">
        <v>200</v>
      </c>
      <c r="BA372" s="104"/>
      <c r="BG372" s="103">
        <v>18.670000000000002</v>
      </c>
      <c r="BH372" s="103">
        <v>9.49</v>
      </c>
      <c r="BJ372" s="103">
        <v>17.350000000000001</v>
      </c>
      <c r="BN372" s="103">
        <v>14.32</v>
      </c>
      <c r="BQ372" s="103">
        <v>19.28</v>
      </c>
      <c r="BZ372" s="103">
        <v>11.32</v>
      </c>
      <c r="CB372" s="103">
        <v>8.6999999999999993</v>
      </c>
      <c r="CD372" s="103">
        <v>13.28</v>
      </c>
      <c r="CH372" s="128"/>
    </row>
    <row r="373" spans="1:86">
      <c r="A373" s="103"/>
      <c r="B373" s="107"/>
      <c r="C373" s="107">
        <v>300</v>
      </c>
      <c r="E373" s="103">
        <f t="shared" si="191"/>
        <v>0</v>
      </c>
      <c r="F373" s="103">
        <f t="shared" si="192"/>
        <v>0</v>
      </c>
      <c r="G373" s="114" t="e">
        <f t="shared" si="193"/>
        <v>#DIV/0!</v>
      </c>
      <c r="H373" s="103">
        <f t="shared" si="194"/>
        <v>0</v>
      </c>
      <c r="I373" s="103">
        <f t="shared" si="195"/>
        <v>0</v>
      </c>
      <c r="J373" s="4" t="e">
        <f>D373-G373</f>
        <v>#DIV/0!</v>
      </c>
      <c r="K373" s="4" t="e">
        <f t="shared" si="197"/>
        <v>#DIV/0!</v>
      </c>
      <c r="AM373" s="103"/>
      <c r="AN373" s="107"/>
      <c r="AO373" s="107">
        <v>300</v>
      </c>
      <c r="BA373" s="104"/>
      <c r="CH373" s="128"/>
    </row>
    <row r="374" spans="1:86">
      <c r="A374" s="103"/>
      <c r="B374" s="107"/>
      <c r="C374" s="107">
        <v>400</v>
      </c>
      <c r="E374" s="103">
        <f t="shared" si="191"/>
        <v>0</v>
      </c>
      <c r="F374" s="103">
        <f t="shared" si="192"/>
        <v>0</v>
      </c>
      <c r="G374" s="114" t="e">
        <f t="shared" si="193"/>
        <v>#DIV/0!</v>
      </c>
      <c r="H374" s="103">
        <f t="shared" si="194"/>
        <v>0</v>
      </c>
      <c r="I374" s="103">
        <f t="shared" si="195"/>
        <v>0</v>
      </c>
      <c r="J374" s="4" t="e">
        <f>D374-G374</f>
        <v>#DIV/0!</v>
      </c>
      <c r="K374" s="4" t="e">
        <f t="shared" si="197"/>
        <v>#DIV/0!</v>
      </c>
      <c r="AM374" s="103"/>
      <c r="AN374" s="107"/>
      <c r="AO374" s="107">
        <v>400</v>
      </c>
      <c r="BA374" s="104"/>
      <c r="CH374" s="128"/>
    </row>
    <row r="375" spans="1:86">
      <c r="A375" s="103"/>
      <c r="B375" s="107"/>
      <c r="C375" s="107">
        <v>500</v>
      </c>
      <c r="E375" s="103">
        <f t="shared" si="191"/>
        <v>0</v>
      </c>
      <c r="F375" s="103">
        <f t="shared" si="192"/>
        <v>0</v>
      </c>
      <c r="G375" s="114" t="e">
        <f t="shared" si="193"/>
        <v>#DIV/0!</v>
      </c>
      <c r="H375" s="103">
        <f t="shared" si="194"/>
        <v>0</v>
      </c>
      <c r="I375" s="103">
        <f t="shared" si="195"/>
        <v>0</v>
      </c>
      <c r="J375" s="4" t="e">
        <f>D375-G375</f>
        <v>#DIV/0!</v>
      </c>
      <c r="K375" s="4" t="e">
        <f t="shared" si="197"/>
        <v>#DIV/0!</v>
      </c>
      <c r="AM375" s="103"/>
      <c r="AN375" s="107"/>
      <c r="AO375" s="107">
        <v>500</v>
      </c>
      <c r="BA375" s="104"/>
      <c r="CH375" s="128"/>
    </row>
    <row r="376" spans="1:86">
      <c r="A376" s="103"/>
      <c r="B376" s="107"/>
      <c r="C376" s="107">
        <v>600</v>
      </c>
      <c r="E376" s="103">
        <f t="shared" si="191"/>
        <v>0</v>
      </c>
      <c r="F376" s="103">
        <f t="shared" si="192"/>
        <v>0</v>
      </c>
      <c r="G376" s="114" t="e">
        <f t="shared" si="193"/>
        <v>#DIV/0!</v>
      </c>
      <c r="H376" s="103">
        <f t="shared" si="194"/>
        <v>0</v>
      </c>
      <c r="I376" s="103">
        <f t="shared" si="195"/>
        <v>0</v>
      </c>
      <c r="J376" s="4" t="e">
        <f>D376-G376</f>
        <v>#DIV/0!</v>
      </c>
      <c r="K376" s="4" t="e">
        <f t="shared" si="197"/>
        <v>#DIV/0!</v>
      </c>
      <c r="AM376" s="103"/>
      <c r="AN376" s="107"/>
      <c r="AO376" s="107">
        <v>600</v>
      </c>
      <c r="AS376" s="103"/>
      <c r="AT376" s="103"/>
      <c r="AU376" s="103"/>
      <c r="AY376" s="103"/>
      <c r="AZ376" s="103"/>
      <c r="BA376" s="104"/>
      <c r="BB376" s="103"/>
      <c r="BC376" s="103"/>
      <c r="BD376" s="103"/>
      <c r="BE376" s="103"/>
      <c r="BF376" s="103"/>
      <c r="BG376" s="103"/>
      <c r="BH376" s="103"/>
      <c r="BI376" s="103"/>
      <c r="BJ376" s="103"/>
      <c r="BK376" s="103"/>
      <c r="BL376" s="103"/>
      <c r="BM376" s="103"/>
      <c r="BN376" s="103"/>
      <c r="BO376" s="103"/>
      <c r="BP376" s="103"/>
      <c r="BQ376" s="103"/>
      <c r="BR376" s="103"/>
      <c r="BS376" s="103"/>
      <c r="BT376" s="103"/>
      <c r="BU376" s="103"/>
      <c r="BV376" s="103"/>
      <c r="BW376" s="103"/>
      <c r="BX376" s="103"/>
      <c r="BY376" s="103"/>
      <c r="BZ376" s="103"/>
      <c r="CA376" s="103"/>
      <c r="CB376" s="103"/>
      <c r="CC376" s="103"/>
      <c r="CD376" s="103"/>
      <c r="CE376" s="103"/>
      <c r="CF376" s="103"/>
      <c r="CG376" s="103"/>
      <c r="CH376" s="128"/>
    </row>
    <row r="377" spans="1:86">
      <c r="A377" s="103"/>
      <c r="B377" s="104"/>
      <c r="C377" s="104"/>
      <c r="E377" s="103"/>
      <c r="F377" s="103"/>
      <c r="G377" s="114"/>
      <c r="H377" s="103"/>
      <c r="I377" s="103"/>
      <c r="J377" s="4"/>
      <c r="K377" s="4"/>
      <c r="AM377" s="103"/>
      <c r="AN377" s="104"/>
      <c r="AO377" s="104"/>
      <c r="AS377" s="103"/>
      <c r="AT377" s="103"/>
      <c r="AU377" s="103"/>
      <c r="AY377" s="103"/>
      <c r="AZ377" s="103"/>
      <c r="BA377" s="104"/>
      <c r="BB377" s="103"/>
      <c r="BC377" s="103"/>
      <c r="BD377" s="103"/>
      <c r="BE377" s="103"/>
      <c r="BF377" s="103"/>
      <c r="BG377" s="103"/>
      <c r="BH377" s="103"/>
      <c r="BI377" s="103"/>
      <c r="BJ377" s="103"/>
      <c r="BK377" s="103"/>
      <c r="BL377" s="103"/>
      <c r="BM377" s="103"/>
      <c r="BN377" s="103"/>
      <c r="BO377" s="103"/>
      <c r="BP377" s="103"/>
      <c r="BQ377" s="103"/>
      <c r="BR377" s="103"/>
      <c r="BS377" s="103"/>
      <c r="BT377" s="103"/>
      <c r="BU377" s="103"/>
      <c r="BV377" s="103"/>
      <c r="BW377" s="103"/>
      <c r="BX377" s="103"/>
      <c r="BY377" s="103"/>
      <c r="BZ377" s="103"/>
      <c r="CA377" s="103"/>
      <c r="CB377" s="103"/>
      <c r="CC377" s="103"/>
      <c r="CD377" s="103"/>
      <c r="CE377" s="103"/>
      <c r="CF377" s="103"/>
      <c r="CG377" s="103"/>
      <c r="CH377" s="104"/>
    </row>
    <row r="378" spans="1:86">
      <c r="A378" s="105"/>
      <c r="B378" s="106"/>
      <c r="C378" s="106" t="s">
        <v>14</v>
      </c>
      <c r="E378" s="103">
        <f>COUNT(AS378:CH378)</f>
        <v>7</v>
      </c>
      <c r="F378" s="103">
        <f>SUM(AS378:CH378)</f>
        <v>1192</v>
      </c>
      <c r="G378" s="114">
        <f>AVERAGE(AS378:CH378)</f>
        <v>170.28571428571428</v>
      </c>
      <c r="H378" s="103">
        <f>MAX(AS378:CH378)</f>
        <v>328</v>
      </c>
      <c r="I378" s="103">
        <f>MIN(AS378:CH378)</f>
        <v>30</v>
      </c>
      <c r="J378" s="4">
        <f>D378-G378</f>
        <v>-170.28571428571428</v>
      </c>
      <c r="K378" s="4">
        <f>STDEV(AS378:CH378)</f>
        <v>108.51684091377136</v>
      </c>
      <c r="AM378" s="105"/>
      <c r="AN378" s="106"/>
      <c r="AO378" s="106" t="s">
        <v>14</v>
      </c>
      <c r="AS378" s="105"/>
      <c r="AT378" s="105"/>
      <c r="AU378" s="105"/>
      <c r="AY378" s="105"/>
      <c r="AZ378" s="105"/>
      <c r="BA378" s="104"/>
      <c r="BB378" s="105"/>
      <c r="BC378" s="105"/>
      <c r="BD378" s="105"/>
      <c r="BE378" s="105"/>
      <c r="BF378" s="105"/>
      <c r="BG378" s="105">
        <v>103</v>
      </c>
      <c r="BH378" s="105">
        <v>303</v>
      </c>
      <c r="BI378" s="105"/>
      <c r="BJ378" s="105">
        <v>153</v>
      </c>
      <c r="BK378" s="105"/>
      <c r="BL378" s="105"/>
      <c r="BM378" s="105"/>
      <c r="BN378" s="105">
        <v>110</v>
      </c>
      <c r="BO378" s="105"/>
      <c r="BP378" s="105"/>
      <c r="BQ378" s="105">
        <v>165</v>
      </c>
      <c r="BR378" s="105"/>
      <c r="BS378" s="105"/>
      <c r="BT378" s="105"/>
      <c r="BU378" s="105"/>
      <c r="BV378" s="105"/>
      <c r="BW378" s="105"/>
      <c r="BX378" s="105"/>
      <c r="BY378" s="105"/>
      <c r="BZ378" s="105">
        <v>328</v>
      </c>
      <c r="CA378" s="105"/>
      <c r="CB378" s="105">
        <v>30</v>
      </c>
      <c r="CC378" s="105"/>
      <c r="CD378" s="105"/>
      <c r="CE378" s="105"/>
      <c r="CF378" s="105"/>
      <c r="CG378" s="105"/>
      <c r="CH378" s="143"/>
    </row>
    <row r="379" spans="1:86">
      <c r="A379" s="103"/>
      <c r="B379" s="107"/>
      <c r="C379" s="107" t="s">
        <v>15</v>
      </c>
      <c r="E379" s="103">
        <f>COUNT(AS379:CH379)</f>
        <v>7</v>
      </c>
      <c r="F379" s="103">
        <f>SUM(AS379:CH379)</f>
        <v>6.8500000000000005</v>
      </c>
      <c r="G379" s="114">
        <f>AVERAGE(AS379:CH379)</f>
        <v>0.97857142857142865</v>
      </c>
      <c r="H379" s="103">
        <f>MAX(AS379:CH379)</f>
        <v>1.8</v>
      </c>
      <c r="I379" s="103">
        <f>MIN(AS379:CH379)</f>
        <v>0.3</v>
      </c>
      <c r="J379" s="4">
        <f>D379-G379</f>
        <v>-0.97857142857142865</v>
      </c>
      <c r="K379" s="4">
        <f>STDEV(AS379:CH379)</f>
        <v>0.60267261901822411</v>
      </c>
      <c r="AM379" s="103"/>
      <c r="AN379" s="107"/>
      <c r="AO379" s="107" t="s">
        <v>15</v>
      </c>
      <c r="AS379" s="103"/>
      <c r="AT379" s="103"/>
      <c r="AU379" s="103"/>
      <c r="AY379" s="103"/>
      <c r="AZ379" s="103"/>
      <c r="BA379" s="104"/>
      <c r="BB379" s="103"/>
      <c r="BC379" s="103"/>
      <c r="BD379" s="103"/>
      <c r="BE379" s="103"/>
      <c r="BF379" s="103"/>
      <c r="BG379" s="103">
        <v>0.45</v>
      </c>
      <c r="BH379" s="103">
        <v>1</v>
      </c>
      <c r="BI379" s="103"/>
      <c r="BJ379" s="103">
        <v>0.3</v>
      </c>
      <c r="BK379" s="103"/>
      <c r="BL379" s="103"/>
      <c r="BM379" s="103"/>
      <c r="BN379" s="103">
        <v>0.5</v>
      </c>
      <c r="BO379" s="103"/>
      <c r="BP379" s="103"/>
      <c r="BQ379" s="103">
        <v>1.1000000000000001</v>
      </c>
      <c r="BR379" s="103"/>
      <c r="BS379" s="103"/>
      <c r="BT379" s="103"/>
      <c r="BU379" s="103"/>
      <c r="BV379" s="103"/>
      <c r="BW379" s="103"/>
      <c r="BX379" s="103"/>
      <c r="BY379" s="103"/>
      <c r="BZ379" s="103">
        <v>1.8</v>
      </c>
      <c r="CA379" s="103"/>
      <c r="CB379" s="103">
        <v>1.7</v>
      </c>
      <c r="CC379" s="103"/>
      <c r="CD379" s="103"/>
      <c r="CE379" s="103"/>
      <c r="CF379" s="103"/>
      <c r="CG379" s="103"/>
      <c r="CH379" s="128"/>
    </row>
    <row r="380" spans="1:86">
      <c r="A380" s="103" t="s">
        <v>0</v>
      </c>
      <c r="B380" s="103" t="s">
        <v>1</v>
      </c>
      <c r="C380" s="103" t="s">
        <v>2</v>
      </c>
      <c r="E380" s="103" t="s">
        <v>3</v>
      </c>
      <c r="F380" s="103" t="s">
        <v>78</v>
      </c>
      <c r="G380" s="114" t="s">
        <v>4</v>
      </c>
      <c r="H380" s="103" t="s">
        <v>5</v>
      </c>
      <c r="I380" s="103" t="s">
        <v>6</v>
      </c>
      <c r="J380" s="4" t="s">
        <v>7</v>
      </c>
      <c r="K380" s="4" t="s">
        <v>8</v>
      </c>
      <c r="AM380" s="123" t="s">
        <v>10</v>
      </c>
      <c r="AN380" s="123" t="s">
        <v>11</v>
      </c>
      <c r="AO380" s="123" t="s">
        <v>12</v>
      </c>
      <c r="AS380" s="123"/>
      <c r="AT380" s="123"/>
      <c r="AU380" s="123"/>
      <c r="AY380" s="123"/>
      <c r="AZ380" s="123"/>
      <c r="BA380" s="110">
        <v>1996</v>
      </c>
      <c r="BB380" s="123"/>
      <c r="BC380" s="123"/>
      <c r="BD380" s="123"/>
      <c r="BE380" s="123"/>
      <c r="BF380" s="123">
        <v>1991</v>
      </c>
      <c r="BG380" s="123">
        <v>1990</v>
      </c>
      <c r="BH380" s="123">
        <v>1990</v>
      </c>
      <c r="BI380" s="123">
        <v>1990</v>
      </c>
      <c r="BJ380" s="123">
        <v>1989</v>
      </c>
      <c r="BK380" s="123">
        <v>1988</v>
      </c>
      <c r="BL380" s="123">
        <v>1988</v>
      </c>
      <c r="BM380" s="123">
        <v>1988</v>
      </c>
      <c r="BN380" s="123">
        <v>1987</v>
      </c>
      <c r="BO380" s="123">
        <v>1987</v>
      </c>
      <c r="BP380" s="123">
        <v>1987</v>
      </c>
      <c r="BQ380" s="123">
        <v>1986</v>
      </c>
      <c r="BR380" s="123">
        <v>1986</v>
      </c>
      <c r="BS380" s="123">
        <v>1986</v>
      </c>
      <c r="BT380" s="123">
        <v>1985</v>
      </c>
      <c r="BU380" s="123">
        <v>1985</v>
      </c>
      <c r="BV380" s="123">
        <v>1985</v>
      </c>
      <c r="BW380" s="123">
        <v>1984</v>
      </c>
      <c r="BX380" s="123">
        <v>1984</v>
      </c>
      <c r="BY380" s="123">
        <v>1984</v>
      </c>
      <c r="BZ380" s="123">
        <v>1983</v>
      </c>
      <c r="CA380" s="123">
        <v>1983</v>
      </c>
      <c r="CB380" s="123">
        <v>1983</v>
      </c>
      <c r="CC380" s="123">
        <v>1983</v>
      </c>
      <c r="CD380" s="123">
        <v>1982</v>
      </c>
      <c r="CE380" s="123">
        <v>1981</v>
      </c>
      <c r="CF380" s="123">
        <v>1981</v>
      </c>
      <c r="CG380" s="123">
        <v>1981</v>
      </c>
      <c r="CH380" s="123">
        <v>1980</v>
      </c>
    </row>
    <row r="381" spans="1:86">
      <c r="A381" s="123">
        <v>10</v>
      </c>
      <c r="B381" s="130">
        <v>54</v>
      </c>
      <c r="C381" s="130" t="s">
        <v>13</v>
      </c>
      <c r="E381" s="103">
        <f t="shared" ref="E381:E394" si="198">COUNT(AS381:CH381)</f>
        <v>5</v>
      </c>
      <c r="F381" s="103">
        <f t="shared" ref="F381:F394" si="199">SUM(AS381:CH381)</f>
        <v>92</v>
      </c>
      <c r="G381" s="114">
        <f t="shared" ref="G381:G394" si="200">AVERAGE(AS381:CH381)</f>
        <v>18.399999999999999</v>
      </c>
      <c r="H381" s="103">
        <f t="shared" ref="H381:H394" si="201">MAX(AS381:CH381)</f>
        <v>26</v>
      </c>
      <c r="I381" s="103">
        <f t="shared" ref="I381:I394" si="202">MIN(AS381:CH381)</f>
        <v>7</v>
      </c>
      <c r="J381" s="4">
        <f>D381-G381</f>
        <v>-18.399999999999999</v>
      </c>
      <c r="K381" s="4">
        <f t="shared" ref="K381:K394" si="203">STDEV(AS381:CH381)</f>
        <v>7.8294316524253542</v>
      </c>
      <c r="AM381" s="123">
        <v>10</v>
      </c>
      <c r="AN381" s="130">
        <v>54</v>
      </c>
      <c r="AO381" s="130" t="s">
        <v>13</v>
      </c>
      <c r="AS381" s="123"/>
      <c r="AT381" s="123"/>
      <c r="AU381" s="123"/>
      <c r="AY381" s="123"/>
      <c r="AZ381" s="123"/>
      <c r="BA381" s="104"/>
      <c r="BB381" s="123"/>
      <c r="BC381" s="123"/>
      <c r="BD381" s="123"/>
      <c r="BE381" s="123"/>
      <c r="BF381" s="123"/>
      <c r="BG381" s="123"/>
      <c r="BH381" s="123"/>
      <c r="BI381" s="123"/>
      <c r="BJ381" s="123"/>
      <c r="BK381" s="123"/>
      <c r="BL381" s="123">
        <v>21</v>
      </c>
      <c r="BM381" s="123"/>
      <c r="BN381" s="123"/>
      <c r="BO381" s="123"/>
      <c r="BP381" s="123">
        <v>7</v>
      </c>
      <c r="BQ381" s="123"/>
      <c r="BR381" s="123"/>
      <c r="BS381" s="123">
        <v>14</v>
      </c>
      <c r="BT381" s="123"/>
      <c r="BU381" s="123"/>
      <c r="BV381" s="123">
        <v>24</v>
      </c>
      <c r="BW381" s="123"/>
      <c r="BX381" s="123"/>
      <c r="BY381" s="123">
        <v>26</v>
      </c>
      <c r="BZ381" s="123"/>
      <c r="CA381" s="123"/>
      <c r="CB381" s="123"/>
      <c r="CC381" s="123"/>
      <c r="CD381" s="123"/>
      <c r="CE381" s="123"/>
      <c r="CF381" s="123"/>
      <c r="CG381" s="123"/>
      <c r="CH381" s="133"/>
    </row>
    <row r="382" spans="1:86">
      <c r="A382" s="103"/>
      <c r="B382" s="107"/>
      <c r="C382" s="106">
        <v>0</v>
      </c>
      <c r="E382" s="103">
        <f t="shared" si="198"/>
        <v>5</v>
      </c>
      <c r="F382" s="103">
        <f t="shared" si="199"/>
        <v>123.2</v>
      </c>
      <c r="G382" s="114">
        <f t="shared" si="200"/>
        <v>24.64</v>
      </c>
      <c r="H382" s="103">
        <f t="shared" si="201"/>
        <v>26.6</v>
      </c>
      <c r="I382" s="103">
        <f t="shared" si="202"/>
        <v>21.3</v>
      </c>
      <c r="J382" s="4">
        <f>D382-G382</f>
        <v>-24.64</v>
      </c>
      <c r="K382" s="4">
        <f t="shared" si="203"/>
        <v>2.2645087767549059</v>
      </c>
      <c r="AM382" s="103"/>
      <c r="AN382" s="107"/>
      <c r="AO382" s="106">
        <v>0</v>
      </c>
      <c r="AS382" s="105"/>
      <c r="AT382" s="105"/>
      <c r="AU382" s="105"/>
      <c r="AY382" s="105"/>
      <c r="AZ382" s="105"/>
      <c r="BA382" s="104"/>
      <c r="BB382" s="105"/>
      <c r="BC382" s="105"/>
      <c r="BD382" s="105"/>
      <c r="BE382" s="105"/>
      <c r="BF382" s="105"/>
      <c r="BG382" s="105"/>
      <c r="BH382" s="105"/>
      <c r="BI382" s="105"/>
      <c r="BJ382" s="105"/>
      <c r="BK382" s="105"/>
      <c r="BL382" s="105">
        <v>23.3</v>
      </c>
      <c r="BM382" s="105"/>
      <c r="BN382" s="105"/>
      <c r="BO382" s="105"/>
      <c r="BP382" s="105">
        <v>26.1</v>
      </c>
      <c r="BQ382" s="105"/>
      <c r="BR382" s="105"/>
      <c r="BS382" s="105">
        <v>26.6</v>
      </c>
      <c r="BT382" s="105"/>
      <c r="BU382" s="105"/>
      <c r="BV382" s="105">
        <v>25.9</v>
      </c>
      <c r="BW382" s="105"/>
      <c r="BX382" s="105"/>
      <c r="BY382" s="105">
        <v>21.3</v>
      </c>
      <c r="BZ382" s="105"/>
      <c r="CA382" s="105"/>
      <c r="CB382" s="105"/>
      <c r="CC382" s="105"/>
      <c r="CD382" s="105"/>
      <c r="CE382" s="105"/>
      <c r="CF382" s="105"/>
      <c r="CG382" s="105"/>
      <c r="CH382" s="143"/>
    </row>
    <row r="383" spans="1:86">
      <c r="A383" s="103"/>
      <c r="B383" s="107"/>
      <c r="C383" s="107">
        <v>10</v>
      </c>
      <c r="E383" s="103">
        <f t="shared" si="198"/>
        <v>5</v>
      </c>
      <c r="F383" s="103">
        <f t="shared" si="199"/>
        <v>121.74</v>
      </c>
      <c r="G383" s="114">
        <f t="shared" si="200"/>
        <v>24.347999999999999</v>
      </c>
      <c r="H383" s="103">
        <f t="shared" si="201"/>
        <v>26.24</v>
      </c>
      <c r="I383" s="103">
        <f t="shared" si="202"/>
        <v>21.17</v>
      </c>
      <c r="J383" s="4">
        <f t="shared" ref="J383:J394" si="204">D383-G383</f>
        <v>-24.347999999999999</v>
      </c>
      <c r="K383" s="4">
        <f t="shared" si="203"/>
        <v>2.3326958653026315</v>
      </c>
      <c r="AM383" s="103"/>
      <c r="AN383" s="107"/>
      <c r="AO383" s="107">
        <v>10</v>
      </c>
      <c r="BA383" s="104"/>
      <c r="BL383" s="103">
        <v>22.57</v>
      </c>
      <c r="BP383" s="103">
        <v>26.22</v>
      </c>
      <c r="BS383" s="103">
        <v>26.24</v>
      </c>
      <c r="BV383" s="103">
        <v>25.54</v>
      </c>
      <c r="BY383" s="103">
        <v>21.17</v>
      </c>
      <c r="CH383" s="128"/>
    </row>
    <row r="384" spans="1:86">
      <c r="A384" s="103"/>
      <c r="B384" s="107"/>
      <c r="C384" s="107">
        <v>20</v>
      </c>
      <c r="E384" s="103">
        <f t="shared" si="198"/>
        <v>5</v>
      </c>
      <c r="F384" s="103">
        <f t="shared" si="199"/>
        <v>121.24000000000001</v>
      </c>
      <c r="G384" s="114">
        <f t="shared" si="200"/>
        <v>24.248000000000001</v>
      </c>
      <c r="H384" s="103">
        <f t="shared" si="201"/>
        <v>26.22</v>
      </c>
      <c r="I384" s="103">
        <f t="shared" si="202"/>
        <v>20.72</v>
      </c>
      <c r="J384" s="4">
        <f t="shared" si="204"/>
        <v>-24.248000000000001</v>
      </c>
      <c r="K384" s="4">
        <f t="shared" si="203"/>
        <v>2.4838417824008041</v>
      </c>
      <c r="AM384" s="103"/>
      <c r="AN384" s="107"/>
      <c r="AO384" s="107">
        <v>20</v>
      </c>
      <c r="BA384" s="104"/>
      <c r="BL384" s="103">
        <v>22.56</v>
      </c>
      <c r="BP384" s="103">
        <v>26.22</v>
      </c>
      <c r="BS384" s="103">
        <v>26.21</v>
      </c>
      <c r="BV384" s="103">
        <v>25.53</v>
      </c>
      <c r="BY384" s="103">
        <v>20.72</v>
      </c>
      <c r="CH384" s="128"/>
    </row>
    <row r="385" spans="1:86">
      <c r="A385" s="103"/>
      <c r="B385" s="107"/>
      <c r="C385" s="107">
        <v>30</v>
      </c>
      <c r="E385" s="103">
        <f t="shared" si="198"/>
        <v>5</v>
      </c>
      <c r="F385" s="103">
        <f t="shared" si="199"/>
        <v>120.61</v>
      </c>
      <c r="G385" s="114">
        <f t="shared" si="200"/>
        <v>24.122</v>
      </c>
      <c r="H385" s="103">
        <f t="shared" si="201"/>
        <v>26.22</v>
      </c>
      <c r="I385" s="103">
        <f t="shared" si="202"/>
        <v>20.14</v>
      </c>
      <c r="J385" s="4">
        <f t="shared" si="204"/>
        <v>-24.122</v>
      </c>
      <c r="K385" s="4">
        <f t="shared" si="203"/>
        <v>2.6921961295566859</v>
      </c>
      <c r="AM385" s="103"/>
      <c r="AN385" s="107"/>
      <c r="AO385" s="107">
        <v>30</v>
      </c>
      <c r="BA385" s="104"/>
      <c r="BL385" s="103">
        <v>22.54</v>
      </c>
      <c r="BP385" s="103">
        <v>26.22</v>
      </c>
      <c r="BS385" s="103">
        <v>26.19</v>
      </c>
      <c r="BV385" s="103">
        <v>25.52</v>
      </c>
      <c r="BY385" s="103">
        <v>20.14</v>
      </c>
      <c r="CH385" s="128"/>
    </row>
    <row r="386" spans="1:86">
      <c r="A386" s="103"/>
      <c r="B386" s="107"/>
      <c r="C386" s="107">
        <v>50</v>
      </c>
      <c r="E386" s="103">
        <f t="shared" si="198"/>
        <v>5</v>
      </c>
      <c r="F386" s="103">
        <f t="shared" si="199"/>
        <v>118.9</v>
      </c>
      <c r="G386" s="114">
        <f t="shared" si="200"/>
        <v>23.78</v>
      </c>
      <c r="H386" s="103">
        <f t="shared" si="201"/>
        <v>26.2</v>
      </c>
      <c r="I386" s="103">
        <f t="shared" si="202"/>
        <v>18.829999999999998</v>
      </c>
      <c r="J386" s="4">
        <f t="shared" si="204"/>
        <v>-23.78</v>
      </c>
      <c r="K386" s="4">
        <f t="shared" si="203"/>
        <v>3.2302708864737522</v>
      </c>
      <c r="AM386" s="103"/>
      <c r="AN386" s="107"/>
      <c r="AO386" s="107">
        <v>50</v>
      </c>
      <c r="BA386" s="104"/>
      <c r="BL386" s="103">
        <v>22.17</v>
      </c>
      <c r="BP386" s="103">
        <v>26.2</v>
      </c>
      <c r="BS386" s="103">
        <v>26.18</v>
      </c>
      <c r="BV386" s="103">
        <v>25.52</v>
      </c>
      <c r="BY386" s="103">
        <v>18.829999999999998</v>
      </c>
      <c r="CH386" s="128"/>
    </row>
    <row r="387" spans="1:86">
      <c r="A387" s="103"/>
      <c r="B387" s="107"/>
      <c r="C387" s="107">
        <v>75</v>
      </c>
      <c r="E387" s="103">
        <f t="shared" si="198"/>
        <v>5</v>
      </c>
      <c r="F387" s="103">
        <f t="shared" si="199"/>
        <v>114.57000000000001</v>
      </c>
      <c r="G387" s="114">
        <f t="shared" si="200"/>
        <v>22.914000000000001</v>
      </c>
      <c r="H387" s="103">
        <f t="shared" si="201"/>
        <v>26.15</v>
      </c>
      <c r="I387" s="103">
        <f t="shared" si="202"/>
        <v>15.26</v>
      </c>
      <c r="J387" s="4">
        <f t="shared" si="204"/>
        <v>-22.914000000000001</v>
      </c>
      <c r="K387" s="4">
        <f t="shared" si="203"/>
        <v>4.6997319072474548</v>
      </c>
      <c r="AM387" s="103"/>
      <c r="AN387" s="107"/>
      <c r="AO387" s="107">
        <v>75</v>
      </c>
      <c r="BA387" s="104"/>
      <c r="BL387" s="103">
        <v>21.48</v>
      </c>
      <c r="BP387" s="103">
        <v>26.08</v>
      </c>
      <c r="BS387" s="103">
        <v>26.15</v>
      </c>
      <c r="BV387" s="103">
        <v>25.6</v>
      </c>
      <c r="BY387" s="103">
        <v>15.26</v>
      </c>
      <c r="CH387" s="128"/>
    </row>
    <row r="388" spans="1:86">
      <c r="A388" s="103"/>
      <c r="B388" s="107"/>
      <c r="C388" s="107">
        <v>100</v>
      </c>
      <c r="E388" s="103">
        <f t="shared" si="198"/>
        <v>5</v>
      </c>
      <c r="F388" s="103">
        <f t="shared" si="199"/>
        <v>108.44</v>
      </c>
      <c r="G388" s="114">
        <f t="shared" si="200"/>
        <v>21.687999999999999</v>
      </c>
      <c r="H388" s="103">
        <f t="shared" si="201"/>
        <v>25.68</v>
      </c>
      <c r="I388" s="103">
        <f t="shared" si="202"/>
        <v>12.91</v>
      </c>
      <c r="J388" s="4">
        <f t="shared" si="204"/>
        <v>-21.687999999999999</v>
      </c>
      <c r="K388" s="4">
        <f t="shared" si="203"/>
        <v>5.6606421897166292</v>
      </c>
      <c r="AM388" s="103"/>
      <c r="AN388" s="107"/>
      <c r="AO388" s="107">
        <v>100</v>
      </c>
      <c r="BA388" s="104"/>
      <c r="BL388" s="103">
        <v>19</v>
      </c>
      <c r="BP388" s="103">
        <v>25.54</v>
      </c>
      <c r="BS388" s="103">
        <v>25.68</v>
      </c>
      <c r="BV388" s="103">
        <v>25.31</v>
      </c>
      <c r="BY388" s="103">
        <v>12.91</v>
      </c>
      <c r="CH388" s="128"/>
    </row>
    <row r="389" spans="1:86">
      <c r="A389" s="103"/>
      <c r="B389" s="107"/>
      <c r="C389" s="107">
        <v>150</v>
      </c>
      <c r="E389" s="103">
        <f t="shared" si="198"/>
        <v>5</v>
      </c>
      <c r="F389" s="103">
        <f t="shared" si="199"/>
        <v>87.450000000000017</v>
      </c>
      <c r="G389" s="114">
        <f t="shared" si="200"/>
        <v>17.490000000000002</v>
      </c>
      <c r="H389" s="103">
        <f t="shared" si="201"/>
        <v>22.39</v>
      </c>
      <c r="I389" s="103">
        <f t="shared" si="202"/>
        <v>10.96</v>
      </c>
      <c r="J389" s="4">
        <f t="shared" si="204"/>
        <v>-17.490000000000002</v>
      </c>
      <c r="K389" s="4">
        <f t="shared" si="203"/>
        <v>4.7402795276228016</v>
      </c>
      <c r="AM389" s="103"/>
      <c r="AN389" s="107"/>
      <c r="AO389" s="107">
        <v>150</v>
      </c>
      <c r="BA389" s="104"/>
      <c r="BL389" s="103">
        <v>14.87</v>
      </c>
      <c r="BP389" s="103">
        <v>17.7</v>
      </c>
      <c r="BS389" s="103">
        <v>22.39</v>
      </c>
      <c r="BV389" s="103">
        <v>21.53</v>
      </c>
      <c r="BY389" s="103">
        <v>10.96</v>
      </c>
      <c r="CH389" s="128"/>
    </row>
    <row r="390" spans="1:86">
      <c r="A390" s="103"/>
      <c r="B390" s="107"/>
      <c r="C390" s="107">
        <v>200</v>
      </c>
      <c r="E390" s="103">
        <f t="shared" si="198"/>
        <v>5</v>
      </c>
      <c r="F390" s="103">
        <f t="shared" si="199"/>
        <v>74.080000000000013</v>
      </c>
      <c r="G390" s="114">
        <f t="shared" si="200"/>
        <v>14.816000000000003</v>
      </c>
      <c r="H390" s="103">
        <f t="shared" si="201"/>
        <v>19.73</v>
      </c>
      <c r="I390" s="103">
        <f t="shared" si="202"/>
        <v>8.57</v>
      </c>
      <c r="J390" s="4">
        <f t="shared" si="204"/>
        <v>-14.816000000000003</v>
      </c>
      <c r="K390" s="4">
        <f t="shared" si="203"/>
        <v>4.9232083035353966</v>
      </c>
      <c r="AM390" s="103"/>
      <c r="AN390" s="107"/>
      <c r="AO390" s="107">
        <v>200</v>
      </c>
      <c r="BA390" s="104"/>
      <c r="BL390" s="103">
        <v>11.6</v>
      </c>
      <c r="BP390" s="103">
        <v>14.53</v>
      </c>
      <c r="BS390" s="103">
        <v>19.649999999999999</v>
      </c>
      <c r="BV390" s="103">
        <v>19.73</v>
      </c>
      <c r="BY390" s="103">
        <v>8.57</v>
      </c>
      <c r="CH390" s="128"/>
    </row>
    <row r="391" spans="1:86">
      <c r="A391" s="103"/>
      <c r="B391" s="107"/>
      <c r="C391" s="107">
        <v>300</v>
      </c>
      <c r="E391" s="103">
        <f t="shared" si="198"/>
        <v>0</v>
      </c>
      <c r="F391" s="103">
        <f t="shared" si="199"/>
        <v>0</v>
      </c>
      <c r="G391" s="114" t="e">
        <f t="shared" si="200"/>
        <v>#DIV/0!</v>
      </c>
      <c r="H391" s="103">
        <f t="shared" si="201"/>
        <v>0</v>
      </c>
      <c r="I391" s="103">
        <f t="shared" si="202"/>
        <v>0</v>
      </c>
      <c r="J391" s="4" t="e">
        <f t="shared" si="204"/>
        <v>#DIV/0!</v>
      </c>
      <c r="K391" s="4" t="e">
        <f t="shared" si="203"/>
        <v>#DIV/0!</v>
      </c>
      <c r="AM391" s="103"/>
      <c r="AN391" s="107"/>
      <c r="AO391" s="107">
        <v>300</v>
      </c>
      <c r="BA391" s="104"/>
      <c r="CH391" s="128"/>
    </row>
    <row r="392" spans="1:86">
      <c r="A392" s="103"/>
      <c r="B392" s="107"/>
      <c r="C392" s="107">
        <v>400</v>
      </c>
      <c r="E392" s="103">
        <f t="shared" si="198"/>
        <v>0</v>
      </c>
      <c r="F392" s="103">
        <f t="shared" si="199"/>
        <v>0</v>
      </c>
      <c r="G392" s="114" t="e">
        <f t="shared" si="200"/>
        <v>#DIV/0!</v>
      </c>
      <c r="H392" s="103">
        <f t="shared" si="201"/>
        <v>0</v>
      </c>
      <c r="I392" s="103">
        <f t="shared" si="202"/>
        <v>0</v>
      </c>
      <c r="J392" s="4" t="e">
        <f t="shared" si="204"/>
        <v>#DIV/0!</v>
      </c>
      <c r="K392" s="4" t="e">
        <f t="shared" si="203"/>
        <v>#DIV/0!</v>
      </c>
      <c r="AM392" s="103"/>
      <c r="AN392" s="107"/>
      <c r="AO392" s="107">
        <v>400</v>
      </c>
      <c r="BA392" s="104"/>
      <c r="CH392" s="128"/>
    </row>
    <row r="393" spans="1:86">
      <c r="A393" s="103"/>
      <c r="B393" s="107"/>
      <c r="C393" s="107">
        <v>500</v>
      </c>
      <c r="E393" s="103">
        <f t="shared" si="198"/>
        <v>0</v>
      </c>
      <c r="F393" s="103">
        <f t="shared" si="199"/>
        <v>0</v>
      </c>
      <c r="G393" s="114" t="e">
        <f t="shared" si="200"/>
        <v>#DIV/0!</v>
      </c>
      <c r="H393" s="103">
        <f t="shared" si="201"/>
        <v>0</v>
      </c>
      <c r="I393" s="103">
        <f t="shared" si="202"/>
        <v>0</v>
      </c>
      <c r="J393" s="4" t="e">
        <f t="shared" si="204"/>
        <v>#DIV/0!</v>
      </c>
      <c r="K393" s="4" t="e">
        <f t="shared" si="203"/>
        <v>#DIV/0!</v>
      </c>
      <c r="AM393" s="103"/>
      <c r="AN393" s="107"/>
      <c r="AO393" s="107">
        <v>500</v>
      </c>
      <c r="BA393" s="104"/>
      <c r="CH393" s="128"/>
    </row>
    <row r="394" spans="1:86">
      <c r="A394" s="103"/>
      <c r="B394" s="107"/>
      <c r="C394" s="107">
        <v>600</v>
      </c>
      <c r="E394" s="103">
        <f t="shared" si="198"/>
        <v>0</v>
      </c>
      <c r="F394" s="103">
        <f t="shared" si="199"/>
        <v>0</v>
      </c>
      <c r="G394" s="114" t="e">
        <f t="shared" si="200"/>
        <v>#DIV/0!</v>
      </c>
      <c r="H394" s="103">
        <f t="shared" si="201"/>
        <v>0</v>
      </c>
      <c r="I394" s="103">
        <f t="shared" si="202"/>
        <v>0</v>
      </c>
      <c r="J394" s="4" t="e">
        <f t="shared" si="204"/>
        <v>#DIV/0!</v>
      </c>
      <c r="K394" s="4" t="e">
        <f t="shared" si="203"/>
        <v>#DIV/0!</v>
      </c>
      <c r="AM394" s="103"/>
      <c r="AN394" s="107"/>
      <c r="AO394" s="107">
        <v>600</v>
      </c>
      <c r="AS394" s="103"/>
      <c r="AT394" s="103"/>
      <c r="AU394" s="103"/>
      <c r="AY394" s="103"/>
      <c r="AZ394" s="103"/>
      <c r="BA394" s="104"/>
      <c r="BB394" s="103"/>
      <c r="BC394" s="103"/>
      <c r="BD394" s="103"/>
      <c r="BE394" s="103"/>
      <c r="BF394" s="103"/>
      <c r="BG394" s="103"/>
      <c r="BH394" s="103"/>
      <c r="BI394" s="103"/>
      <c r="BJ394" s="103"/>
      <c r="BK394" s="103"/>
      <c r="BL394" s="103"/>
      <c r="BM394" s="103"/>
      <c r="BN394" s="103"/>
      <c r="BO394" s="103"/>
      <c r="BP394" s="103"/>
      <c r="BQ394" s="103"/>
      <c r="BR394" s="103"/>
      <c r="BS394" s="103"/>
      <c r="BT394" s="103"/>
      <c r="BU394" s="103"/>
      <c r="BV394" s="103"/>
      <c r="BW394" s="103"/>
      <c r="BX394" s="103"/>
      <c r="BY394" s="103"/>
      <c r="BZ394" s="103"/>
      <c r="CA394" s="103"/>
      <c r="CB394" s="103"/>
      <c r="CC394" s="103"/>
      <c r="CD394" s="103"/>
      <c r="CE394" s="103"/>
      <c r="CF394" s="103"/>
      <c r="CG394" s="103"/>
      <c r="CH394" s="128"/>
    </row>
    <row r="395" spans="1:86">
      <c r="A395" s="103"/>
      <c r="B395" s="104"/>
      <c r="C395" s="104"/>
      <c r="E395" s="103"/>
      <c r="F395" s="103"/>
      <c r="G395" s="114"/>
      <c r="H395" s="103"/>
      <c r="I395" s="103"/>
      <c r="J395" s="4"/>
      <c r="K395" s="4"/>
      <c r="AM395" s="103"/>
      <c r="AN395" s="104"/>
      <c r="AO395" s="104"/>
      <c r="AS395" s="103"/>
      <c r="AT395" s="103"/>
      <c r="AU395" s="103"/>
      <c r="AY395" s="103"/>
      <c r="AZ395" s="103"/>
      <c r="BA395" s="104"/>
      <c r="BB395" s="103"/>
      <c r="BC395" s="103"/>
      <c r="BD395" s="103"/>
      <c r="BE395" s="103"/>
      <c r="BF395" s="103"/>
      <c r="BG395" s="103"/>
      <c r="BH395" s="103"/>
      <c r="BI395" s="103"/>
      <c r="BJ395" s="103"/>
      <c r="BK395" s="103"/>
      <c r="BL395" s="103"/>
      <c r="BM395" s="103"/>
      <c r="BN395" s="103"/>
      <c r="BO395" s="103"/>
      <c r="BP395" s="103"/>
      <c r="BQ395" s="103"/>
      <c r="BR395" s="103"/>
      <c r="BS395" s="103"/>
      <c r="BT395" s="103"/>
      <c r="BU395" s="103"/>
      <c r="BV395" s="103"/>
      <c r="BW395" s="103"/>
      <c r="BX395" s="103"/>
      <c r="BY395" s="103"/>
      <c r="BZ395" s="103"/>
      <c r="CA395" s="103"/>
      <c r="CB395" s="103"/>
      <c r="CC395" s="103"/>
      <c r="CD395" s="103"/>
      <c r="CE395" s="103"/>
      <c r="CF395" s="103"/>
      <c r="CG395" s="103"/>
      <c r="CH395" s="104"/>
    </row>
    <row r="396" spans="1:86">
      <c r="A396" s="105"/>
      <c r="B396" s="106"/>
      <c r="C396" s="106" t="s">
        <v>14</v>
      </c>
      <c r="E396" s="103">
        <f>COUNT(AS396:CH396)</f>
        <v>5</v>
      </c>
      <c r="F396" s="103">
        <f>SUM(AS396:CH396)</f>
        <v>393</v>
      </c>
      <c r="G396" s="114">
        <f>AVERAGE(AS396:CH396)</f>
        <v>78.599999999999994</v>
      </c>
      <c r="H396" s="103">
        <f>MAX(AS396:CH396)</f>
        <v>170</v>
      </c>
      <c r="I396" s="103">
        <f>MIN(AS396:CH396)</f>
        <v>20</v>
      </c>
      <c r="J396" s="4">
        <f>D396-G396</f>
        <v>-78.599999999999994</v>
      </c>
      <c r="K396" s="4">
        <f>STDEV(AS396:CH396)</f>
        <v>55.819351483155017</v>
      </c>
      <c r="AM396" s="105"/>
      <c r="AN396" s="106"/>
      <c r="AO396" s="106" t="s">
        <v>14</v>
      </c>
      <c r="AS396" s="105"/>
      <c r="AT396" s="105"/>
      <c r="AU396" s="105"/>
      <c r="AY396" s="105"/>
      <c r="AZ396" s="105"/>
      <c r="BA396" s="104"/>
      <c r="BB396" s="105"/>
      <c r="BC396" s="105"/>
      <c r="BD396" s="105"/>
      <c r="BE396" s="105"/>
      <c r="BF396" s="105"/>
      <c r="BG396" s="105"/>
      <c r="BH396" s="105"/>
      <c r="BI396" s="105"/>
      <c r="BJ396" s="105"/>
      <c r="BK396" s="105"/>
      <c r="BL396" s="105">
        <v>56</v>
      </c>
      <c r="BM396" s="105"/>
      <c r="BN396" s="105"/>
      <c r="BO396" s="105"/>
      <c r="BP396" s="105">
        <v>81</v>
      </c>
      <c r="BQ396" s="105"/>
      <c r="BR396" s="105"/>
      <c r="BS396" s="105">
        <v>170</v>
      </c>
      <c r="BT396" s="105"/>
      <c r="BU396" s="105"/>
      <c r="BV396" s="105">
        <v>20</v>
      </c>
      <c r="BW396" s="105"/>
      <c r="BX396" s="105"/>
      <c r="BY396" s="105">
        <v>66</v>
      </c>
      <c r="BZ396" s="105"/>
      <c r="CA396" s="105"/>
      <c r="CB396" s="105"/>
      <c r="CC396" s="105"/>
      <c r="CD396" s="105"/>
      <c r="CE396" s="105"/>
      <c r="CF396" s="105"/>
      <c r="CG396" s="105"/>
      <c r="CH396" s="143"/>
    </row>
    <row r="397" spans="1:86">
      <c r="A397" s="103"/>
      <c r="B397" s="107"/>
      <c r="C397" s="107" t="s">
        <v>15</v>
      </c>
      <c r="E397" s="103">
        <f>COUNT(AS397:CH397)</f>
        <v>5</v>
      </c>
      <c r="F397" s="103">
        <f>SUM(AS397:CH397)</f>
        <v>4.7999999999999989</v>
      </c>
      <c r="G397" s="114">
        <f>AVERAGE(AS397:CH397)</f>
        <v>0.95999999999999974</v>
      </c>
      <c r="H397" s="103">
        <f>MAX(AS397:CH397)</f>
        <v>1.8</v>
      </c>
      <c r="I397" s="103">
        <f>MIN(AS397:CH397)</f>
        <v>0.1</v>
      </c>
      <c r="J397" s="4">
        <f>D397-G397</f>
        <v>-0.95999999999999974</v>
      </c>
      <c r="K397" s="4">
        <f>STDEV(AS397:CH397)</f>
        <v>0.73006848993775941</v>
      </c>
      <c r="AM397" s="103"/>
      <c r="AN397" s="107"/>
      <c r="AO397" s="107" t="s">
        <v>15</v>
      </c>
      <c r="AS397" s="103"/>
      <c r="AT397" s="103"/>
      <c r="AU397" s="103"/>
      <c r="AY397" s="103"/>
      <c r="AZ397" s="103"/>
      <c r="BA397" s="104"/>
      <c r="BB397" s="103"/>
      <c r="BC397" s="103"/>
      <c r="BD397" s="103"/>
      <c r="BE397" s="103"/>
      <c r="BF397" s="103"/>
      <c r="BG397" s="103"/>
      <c r="BH397" s="103"/>
      <c r="BI397" s="103"/>
      <c r="BJ397" s="103"/>
      <c r="BK397" s="103"/>
      <c r="BL397" s="103">
        <v>1.2</v>
      </c>
      <c r="BM397" s="103"/>
      <c r="BN397" s="103"/>
      <c r="BO397" s="103"/>
      <c r="BP397" s="103">
        <v>1.4</v>
      </c>
      <c r="BQ397" s="103"/>
      <c r="BR397" s="103"/>
      <c r="BS397" s="103">
        <v>1.8</v>
      </c>
      <c r="BT397" s="103"/>
      <c r="BU397" s="103"/>
      <c r="BV397" s="103">
        <v>0.1</v>
      </c>
      <c r="BW397" s="103"/>
      <c r="BX397" s="103"/>
      <c r="BY397" s="103">
        <v>0.3</v>
      </c>
      <c r="BZ397" s="103"/>
      <c r="CA397" s="103"/>
      <c r="CB397" s="103"/>
      <c r="CC397" s="103"/>
      <c r="CD397" s="103"/>
      <c r="CE397" s="103"/>
      <c r="CF397" s="103"/>
      <c r="CG397" s="103"/>
      <c r="CH397" s="128"/>
    </row>
    <row r="398" spans="1:86">
      <c r="A398" s="103" t="s">
        <v>0</v>
      </c>
      <c r="B398" s="103" t="s">
        <v>1</v>
      </c>
      <c r="C398" s="103" t="s">
        <v>2</v>
      </c>
      <c r="E398" s="103" t="s">
        <v>3</v>
      </c>
      <c r="F398" s="103" t="s">
        <v>78</v>
      </c>
      <c r="G398" s="114" t="s">
        <v>4</v>
      </c>
      <c r="H398" s="103" t="s">
        <v>5</v>
      </c>
      <c r="I398" s="103" t="s">
        <v>6</v>
      </c>
      <c r="J398" s="4" t="s">
        <v>7</v>
      </c>
      <c r="K398" s="4" t="s">
        <v>8</v>
      </c>
      <c r="AM398" s="123" t="s">
        <v>10</v>
      </c>
      <c r="AN398" s="123" t="s">
        <v>11</v>
      </c>
      <c r="AO398" s="123" t="s">
        <v>12</v>
      </c>
      <c r="AS398" s="123"/>
      <c r="AT398" s="123"/>
      <c r="AU398" s="123"/>
      <c r="AY398" s="123"/>
      <c r="AZ398" s="123">
        <v>1997</v>
      </c>
      <c r="BA398" s="110">
        <v>1996</v>
      </c>
      <c r="BB398" s="123"/>
      <c r="BC398" s="123"/>
      <c r="BD398" s="123"/>
      <c r="BE398" s="123"/>
      <c r="BF398" s="123">
        <v>1991</v>
      </c>
      <c r="BG398" s="123">
        <v>1990</v>
      </c>
      <c r="BH398" s="123">
        <v>1990</v>
      </c>
      <c r="BI398" s="123">
        <v>1990</v>
      </c>
      <c r="BJ398" s="123">
        <v>1989</v>
      </c>
      <c r="BK398" s="123">
        <v>1988</v>
      </c>
      <c r="BL398" s="123">
        <v>1988</v>
      </c>
      <c r="BM398" s="123">
        <v>1988</v>
      </c>
      <c r="BN398" s="123">
        <v>1987</v>
      </c>
      <c r="BO398" s="123">
        <v>1987</v>
      </c>
      <c r="BP398" s="123">
        <v>1987</v>
      </c>
      <c r="BQ398" s="123">
        <v>1986</v>
      </c>
      <c r="BR398" s="123">
        <v>1986</v>
      </c>
      <c r="BS398" s="123">
        <v>1986</v>
      </c>
      <c r="BT398" s="123">
        <v>1985</v>
      </c>
      <c r="BU398" s="123">
        <v>1985</v>
      </c>
      <c r="BV398" s="123">
        <v>1985</v>
      </c>
      <c r="BW398" s="123">
        <v>1984</v>
      </c>
      <c r="BX398" s="123">
        <v>1984</v>
      </c>
      <c r="BY398" s="123">
        <v>1984</v>
      </c>
      <c r="BZ398" s="123">
        <v>1983</v>
      </c>
      <c r="CA398" s="123">
        <v>1983</v>
      </c>
      <c r="CB398" s="123">
        <v>1983</v>
      </c>
      <c r="CC398" s="123">
        <v>1983</v>
      </c>
      <c r="CD398" s="123">
        <v>1982</v>
      </c>
      <c r="CE398" s="123">
        <v>1981</v>
      </c>
      <c r="CF398" s="123">
        <v>1981</v>
      </c>
      <c r="CG398" s="123">
        <v>1981</v>
      </c>
      <c r="CH398" s="123">
        <v>1980</v>
      </c>
    </row>
    <row r="399" spans="1:86">
      <c r="A399" s="123">
        <v>10</v>
      </c>
      <c r="B399" s="130">
        <v>58</v>
      </c>
      <c r="C399" s="130" t="s">
        <v>13</v>
      </c>
      <c r="E399" s="103">
        <f t="shared" ref="E399:E412" si="205">COUNT(AS399:CH399)</f>
        <v>4</v>
      </c>
      <c r="F399" s="103">
        <f t="shared" ref="F399:F412" si="206">SUM(AS399:CH399)</f>
        <v>56</v>
      </c>
      <c r="G399" s="114">
        <f t="shared" ref="G399:G412" si="207">AVERAGE(AS399:CH399)</f>
        <v>14</v>
      </c>
      <c r="H399" s="103">
        <f t="shared" ref="H399:H412" si="208">MAX(AS399:CH399)</f>
        <v>24</v>
      </c>
      <c r="I399" s="103">
        <f t="shared" ref="I399:I412" si="209">MIN(AS399:CH399)</f>
        <v>6</v>
      </c>
      <c r="J399" s="4">
        <f t="shared" ref="J399:J412" si="210">D399-G399</f>
        <v>-14</v>
      </c>
      <c r="K399" s="4">
        <f t="shared" ref="K399:K412" si="211">STDEV(AS399:CH399)</f>
        <v>9.3808315196468595</v>
      </c>
      <c r="AM399" s="123">
        <v>10</v>
      </c>
      <c r="AN399" s="130">
        <v>58</v>
      </c>
      <c r="AO399" s="130" t="s">
        <v>13</v>
      </c>
      <c r="AS399" s="123"/>
      <c r="AT399" s="123"/>
      <c r="AU399" s="123"/>
      <c r="AY399" s="123"/>
      <c r="AZ399" s="123">
        <v>20</v>
      </c>
      <c r="BA399" s="104"/>
      <c r="BB399" s="123"/>
      <c r="BC399" s="123"/>
      <c r="BD399" s="123"/>
      <c r="BE399" s="123"/>
      <c r="BF399" s="123"/>
      <c r="BG399" s="123"/>
      <c r="BH399" s="123"/>
      <c r="BI399" s="123"/>
      <c r="BJ399" s="123"/>
      <c r="BK399" s="123"/>
      <c r="BL399" s="123"/>
      <c r="BM399" s="123">
        <v>24</v>
      </c>
      <c r="BN399" s="123"/>
      <c r="BO399" s="123">
        <v>6</v>
      </c>
      <c r="BP399" s="123"/>
      <c r="BQ399" s="123"/>
      <c r="BR399" s="123">
        <v>6</v>
      </c>
      <c r="BS399" s="123"/>
      <c r="BT399" s="123"/>
      <c r="BU399" s="123"/>
      <c r="BV399" s="123"/>
      <c r="BW399" s="123"/>
      <c r="BX399" s="123"/>
      <c r="BY399" s="123"/>
      <c r="BZ399" s="123"/>
      <c r="CA399" s="123"/>
      <c r="CB399" s="123"/>
      <c r="CC399" s="123"/>
      <c r="CD399" s="123"/>
      <c r="CE399" s="123"/>
      <c r="CF399" s="123"/>
      <c r="CG399" s="123"/>
      <c r="CH399" s="133"/>
    </row>
    <row r="400" spans="1:86">
      <c r="A400" s="103"/>
      <c r="B400" s="107"/>
      <c r="C400" s="106">
        <v>0</v>
      </c>
      <c r="E400" s="103">
        <f t="shared" si="205"/>
        <v>4</v>
      </c>
      <c r="F400" s="103">
        <f t="shared" si="206"/>
        <v>102.8</v>
      </c>
      <c r="G400" s="114">
        <f t="shared" si="207"/>
        <v>25.7</v>
      </c>
      <c r="H400" s="103">
        <f t="shared" si="208"/>
        <v>27.3</v>
      </c>
      <c r="I400" s="103">
        <f t="shared" si="209"/>
        <v>24.3</v>
      </c>
      <c r="J400" s="4">
        <f t="shared" si="210"/>
        <v>-25.7</v>
      </c>
      <c r="K400" s="4">
        <f t="shared" si="211"/>
        <v>1.2727922061357857</v>
      </c>
      <c r="AM400" s="103"/>
      <c r="AN400" s="107"/>
      <c r="AO400" s="106">
        <v>0</v>
      </c>
      <c r="AS400" s="105"/>
      <c r="AT400" s="105"/>
      <c r="AU400" s="105"/>
      <c r="AY400" s="144"/>
      <c r="AZ400" s="144">
        <v>25.2</v>
      </c>
      <c r="BA400" s="104"/>
      <c r="BB400" s="105"/>
      <c r="BC400" s="105"/>
      <c r="BD400" s="105"/>
      <c r="BE400" s="105"/>
      <c r="BF400" s="105"/>
      <c r="BG400" s="105"/>
      <c r="BH400" s="105"/>
      <c r="BI400" s="105"/>
      <c r="BJ400" s="105"/>
      <c r="BK400" s="105"/>
      <c r="BL400" s="105"/>
      <c r="BM400" s="105">
        <v>26</v>
      </c>
      <c r="BN400" s="105"/>
      <c r="BO400" s="105">
        <v>24.3</v>
      </c>
      <c r="BP400" s="105"/>
      <c r="BQ400" s="105"/>
      <c r="BR400" s="105">
        <v>27.3</v>
      </c>
      <c r="BS400" s="105"/>
      <c r="BT400" s="105"/>
      <c r="BU400" s="105"/>
      <c r="BV400" s="105"/>
      <c r="BW400" s="105"/>
      <c r="BX400" s="105"/>
      <c r="BY400" s="105"/>
      <c r="BZ400" s="105"/>
      <c r="CA400" s="105"/>
      <c r="CB400" s="105"/>
      <c r="CC400" s="105"/>
      <c r="CD400" s="105"/>
      <c r="CE400" s="105"/>
      <c r="CF400" s="105"/>
      <c r="CG400" s="105"/>
      <c r="CH400" s="143"/>
    </row>
    <row r="401" spans="1:86">
      <c r="A401" s="103"/>
      <c r="B401" s="107"/>
      <c r="C401" s="107">
        <v>10</v>
      </c>
      <c r="E401" s="103">
        <f t="shared" si="205"/>
        <v>4</v>
      </c>
      <c r="F401" s="103">
        <f t="shared" si="206"/>
        <v>102.05</v>
      </c>
      <c r="G401" s="114">
        <f t="shared" si="207"/>
        <v>25.512499999999999</v>
      </c>
      <c r="H401" s="103">
        <f t="shared" si="208"/>
        <v>26.95</v>
      </c>
      <c r="I401" s="103">
        <f t="shared" si="209"/>
        <v>24.61</v>
      </c>
      <c r="J401" s="4">
        <f t="shared" si="210"/>
        <v>-25.512499999999999</v>
      </c>
      <c r="K401" s="4">
        <f t="shared" si="211"/>
        <v>1.0152955234807253</v>
      </c>
      <c r="AM401" s="103"/>
      <c r="AN401" s="107"/>
      <c r="AO401" s="107">
        <v>10</v>
      </c>
      <c r="AY401" s="5"/>
      <c r="AZ401" s="5">
        <v>25.06</v>
      </c>
      <c r="BA401" s="104"/>
      <c r="BM401" s="103">
        <v>25.43</v>
      </c>
      <c r="BO401" s="103">
        <v>24.61</v>
      </c>
      <c r="BR401" s="103">
        <v>26.95</v>
      </c>
      <c r="CH401" s="128"/>
    </row>
    <row r="402" spans="1:86">
      <c r="A402" s="103"/>
      <c r="B402" s="107"/>
      <c r="C402" s="107">
        <v>20</v>
      </c>
      <c r="E402" s="103">
        <f t="shared" si="205"/>
        <v>4</v>
      </c>
      <c r="F402" s="103">
        <f t="shared" si="206"/>
        <v>101.92999999999999</v>
      </c>
      <c r="G402" s="114">
        <f t="shared" si="207"/>
        <v>25.482499999999998</v>
      </c>
      <c r="H402" s="103">
        <f t="shared" si="208"/>
        <v>26.86</v>
      </c>
      <c r="I402" s="103">
        <f t="shared" si="209"/>
        <v>24.58</v>
      </c>
      <c r="J402" s="4">
        <f t="shared" si="210"/>
        <v>-25.482499999999998</v>
      </c>
      <c r="K402" s="4">
        <f t="shared" si="211"/>
        <v>0.98205142431544834</v>
      </c>
      <c r="AM402" s="103"/>
      <c r="AN402" s="107"/>
      <c r="AO402" s="107">
        <v>20</v>
      </c>
      <c r="AY402" s="5"/>
      <c r="AZ402" s="5">
        <v>25.06</v>
      </c>
      <c r="BA402" s="104"/>
      <c r="BM402" s="103">
        <v>25.43</v>
      </c>
      <c r="BO402" s="103">
        <v>24.58</v>
      </c>
      <c r="BR402" s="103">
        <v>26.86</v>
      </c>
      <c r="CH402" s="128"/>
    </row>
    <row r="403" spans="1:86">
      <c r="A403" s="103"/>
      <c r="B403" s="107"/>
      <c r="C403" s="107">
        <v>30</v>
      </c>
      <c r="E403" s="103">
        <f t="shared" si="205"/>
        <v>4</v>
      </c>
      <c r="F403" s="103">
        <f t="shared" si="206"/>
        <v>101.86</v>
      </c>
      <c r="G403" s="114">
        <f t="shared" si="207"/>
        <v>25.465</v>
      </c>
      <c r="H403" s="103">
        <f t="shared" si="208"/>
        <v>26.81</v>
      </c>
      <c r="I403" s="103">
        <f t="shared" si="209"/>
        <v>24.56</v>
      </c>
      <c r="J403" s="4">
        <f t="shared" si="210"/>
        <v>-25.465</v>
      </c>
      <c r="K403" s="4">
        <f t="shared" si="211"/>
        <v>0.9662470353555207</v>
      </c>
      <c r="AM403" s="103"/>
      <c r="AN403" s="107"/>
      <c r="AO403" s="107">
        <v>30</v>
      </c>
      <c r="AY403" s="5"/>
      <c r="AZ403" s="5">
        <v>25.05</v>
      </c>
      <c r="BA403" s="104"/>
      <c r="BM403" s="103">
        <v>25.44</v>
      </c>
      <c r="BO403" s="103">
        <v>24.56</v>
      </c>
      <c r="BR403" s="103">
        <v>26.81</v>
      </c>
      <c r="CH403" s="128"/>
    </row>
    <row r="404" spans="1:86">
      <c r="A404" s="103"/>
      <c r="B404" s="107"/>
      <c r="C404" s="107">
        <v>50</v>
      </c>
      <c r="E404" s="103">
        <f t="shared" si="205"/>
        <v>4</v>
      </c>
      <c r="F404" s="103">
        <f t="shared" si="206"/>
        <v>101.64</v>
      </c>
      <c r="G404" s="114">
        <f t="shared" si="207"/>
        <v>25.41</v>
      </c>
      <c r="H404" s="103">
        <f t="shared" si="208"/>
        <v>26.78</v>
      </c>
      <c r="I404" s="103">
        <f t="shared" si="209"/>
        <v>24.41</v>
      </c>
      <c r="J404" s="4">
        <f t="shared" si="210"/>
        <v>-25.41</v>
      </c>
      <c r="K404" s="4">
        <f t="shared" si="211"/>
        <v>1.0048880534666542</v>
      </c>
      <c r="AM404" s="103"/>
      <c r="AN404" s="107"/>
      <c r="AO404" s="107">
        <v>50</v>
      </c>
      <c r="AY404" s="5"/>
      <c r="AZ404" s="5">
        <v>25.02</v>
      </c>
      <c r="BA404" s="104"/>
      <c r="BM404" s="103">
        <v>25.43</v>
      </c>
      <c r="BO404" s="103">
        <v>24.41</v>
      </c>
      <c r="BR404" s="103">
        <v>26.78</v>
      </c>
      <c r="CH404" s="128"/>
    </row>
    <row r="405" spans="1:86">
      <c r="A405" s="103"/>
      <c r="B405" s="107"/>
      <c r="C405" s="107">
        <v>75</v>
      </c>
      <c r="E405" s="103">
        <f t="shared" si="205"/>
        <v>4</v>
      </c>
      <c r="F405" s="103">
        <f t="shared" si="206"/>
        <v>98.74</v>
      </c>
      <c r="G405" s="114">
        <f t="shared" si="207"/>
        <v>24.684999999999999</v>
      </c>
      <c r="H405" s="103">
        <f t="shared" si="208"/>
        <v>26.66</v>
      </c>
      <c r="I405" s="103">
        <f t="shared" si="209"/>
        <v>21.66</v>
      </c>
      <c r="J405" s="4">
        <f t="shared" si="210"/>
        <v>-24.684999999999999</v>
      </c>
      <c r="K405" s="4">
        <f t="shared" si="211"/>
        <v>2.1356107635365893</v>
      </c>
      <c r="AM405" s="103"/>
      <c r="AN405" s="107"/>
      <c r="AO405" s="107">
        <v>75</v>
      </c>
      <c r="AY405" s="5"/>
      <c r="AZ405" s="5">
        <v>25.01</v>
      </c>
      <c r="BA405" s="104"/>
      <c r="BM405" s="103">
        <v>25.41</v>
      </c>
      <c r="BO405" s="103">
        <v>21.66</v>
      </c>
      <c r="BR405" s="103">
        <v>26.66</v>
      </c>
      <c r="CH405" s="128"/>
    </row>
    <row r="406" spans="1:86">
      <c r="A406" s="103"/>
      <c r="B406" s="107"/>
      <c r="C406" s="107">
        <v>100</v>
      </c>
      <c r="E406" s="103">
        <f t="shared" si="205"/>
        <v>4</v>
      </c>
      <c r="F406" s="103">
        <f t="shared" si="206"/>
        <v>94.08</v>
      </c>
      <c r="G406" s="114">
        <f t="shared" si="207"/>
        <v>23.52</v>
      </c>
      <c r="H406" s="103">
        <f t="shared" si="208"/>
        <v>25.29</v>
      </c>
      <c r="I406" s="103">
        <f t="shared" si="209"/>
        <v>18.53</v>
      </c>
      <c r="J406" s="4">
        <f t="shared" si="210"/>
        <v>-23.52</v>
      </c>
      <c r="K406" s="4">
        <f t="shared" si="211"/>
        <v>3.3294844445749763</v>
      </c>
      <c r="AM406" s="103"/>
      <c r="AN406" s="107"/>
      <c r="AO406" s="107">
        <v>100</v>
      </c>
      <c r="AY406" s="5"/>
      <c r="AZ406" s="5">
        <v>24.99</v>
      </c>
      <c r="BA406" s="104"/>
      <c r="BM406" s="103">
        <v>25.29</v>
      </c>
      <c r="BO406" s="103">
        <v>18.53</v>
      </c>
      <c r="BR406" s="103">
        <v>25.27</v>
      </c>
      <c r="CH406" s="128"/>
    </row>
    <row r="407" spans="1:86">
      <c r="A407" s="103"/>
      <c r="B407" s="107"/>
      <c r="C407" s="107">
        <v>150</v>
      </c>
      <c r="E407" s="103">
        <f t="shared" si="205"/>
        <v>4</v>
      </c>
      <c r="F407" s="103">
        <f t="shared" si="206"/>
        <v>80.39</v>
      </c>
      <c r="G407" s="114">
        <f t="shared" si="207"/>
        <v>20.0975</v>
      </c>
      <c r="H407" s="103">
        <f t="shared" si="208"/>
        <v>22.53</v>
      </c>
      <c r="I407" s="103">
        <f t="shared" si="209"/>
        <v>15.73</v>
      </c>
      <c r="J407" s="4">
        <f t="shared" si="210"/>
        <v>-20.0975</v>
      </c>
      <c r="K407" s="4">
        <f t="shared" si="211"/>
        <v>3.0427769663034314</v>
      </c>
      <c r="AM407" s="103"/>
      <c r="AN407" s="107"/>
      <c r="AO407" s="107">
        <v>150</v>
      </c>
      <c r="AY407" s="5"/>
      <c r="AZ407" s="5">
        <v>22.53</v>
      </c>
      <c r="BA407" s="104"/>
      <c r="BM407" s="103">
        <v>20.39</v>
      </c>
      <c r="BO407" s="103">
        <v>15.73</v>
      </c>
      <c r="BR407" s="103">
        <v>21.74</v>
      </c>
      <c r="CH407" s="128"/>
    </row>
    <row r="408" spans="1:86">
      <c r="A408" s="103"/>
      <c r="B408" s="107"/>
      <c r="C408" s="107">
        <v>200</v>
      </c>
      <c r="E408" s="103">
        <f t="shared" si="205"/>
        <v>4</v>
      </c>
      <c r="F408" s="103">
        <f t="shared" si="206"/>
        <v>69.28</v>
      </c>
      <c r="G408" s="114">
        <f t="shared" si="207"/>
        <v>17.32</v>
      </c>
      <c r="H408" s="103">
        <f t="shared" si="208"/>
        <v>19.760000000000002</v>
      </c>
      <c r="I408" s="103">
        <f t="shared" si="209"/>
        <v>13.11</v>
      </c>
      <c r="J408" s="4">
        <f t="shared" si="210"/>
        <v>-17.32</v>
      </c>
      <c r="K408" s="4">
        <f t="shared" si="211"/>
        <v>2.9527049745388889</v>
      </c>
      <c r="AM408" s="103"/>
      <c r="AN408" s="107"/>
      <c r="AO408" s="107">
        <v>200</v>
      </c>
      <c r="AY408" s="5"/>
      <c r="AZ408" s="5">
        <v>18.88</v>
      </c>
      <c r="BA408" s="104"/>
      <c r="BM408" s="103">
        <v>17.53</v>
      </c>
      <c r="BO408" s="103">
        <v>13.11</v>
      </c>
      <c r="BR408" s="103">
        <v>19.760000000000002</v>
      </c>
      <c r="CH408" s="128"/>
    </row>
    <row r="409" spans="1:86">
      <c r="A409" s="103"/>
      <c r="B409" s="107"/>
      <c r="C409" s="107">
        <v>300</v>
      </c>
      <c r="E409" s="103">
        <f t="shared" si="205"/>
        <v>1</v>
      </c>
      <c r="F409" s="103">
        <f t="shared" si="206"/>
        <v>16.39</v>
      </c>
      <c r="G409" s="114">
        <f t="shared" si="207"/>
        <v>16.39</v>
      </c>
      <c r="H409" s="103">
        <f t="shared" si="208"/>
        <v>16.39</v>
      </c>
      <c r="I409" s="103">
        <f t="shared" si="209"/>
        <v>16.39</v>
      </c>
      <c r="J409" s="4">
        <f t="shared" si="210"/>
        <v>-16.39</v>
      </c>
      <c r="K409" s="4" t="e">
        <f t="shared" si="211"/>
        <v>#DIV/0!</v>
      </c>
      <c r="AM409" s="103"/>
      <c r="AN409" s="107"/>
      <c r="AO409" s="107">
        <v>300</v>
      </c>
      <c r="AY409" s="5"/>
      <c r="AZ409" s="5">
        <v>16.39</v>
      </c>
      <c r="BA409" s="104"/>
      <c r="CH409" s="128"/>
    </row>
    <row r="410" spans="1:86">
      <c r="A410" s="103"/>
      <c r="B410" s="107"/>
      <c r="C410" s="107">
        <v>400</v>
      </c>
      <c r="E410" s="103">
        <f t="shared" si="205"/>
        <v>1</v>
      </c>
      <c r="F410" s="103">
        <f t="shared" si="206"/>
        <v>13.36</v>
      </c>
      <c r="G410" s="114">
        <f t="shared" si="207"/>
        <v>13.36</v>
      </c>
      <c r="H410" s="103">
        <f t="shared" si="208"/>
        <v>13.36</v>
      </c>
      <c r="I410" s="103">
        <f t="shared" si="209"/>
        <v>13.36</v>
      </c>
      <c r="J410" s="4">
        <f t="shared" si="210"/>
        <v>-13.36</v>
      </c>
      <c r="K410" s="4" t="e">
        <f t="shared" si="211"/>
        <v>#DIV/0!</v>
      </c>
      <c r="AM410" s="103"/>
      <c r="AN410" s="107"/>
      <c r="AO410" s="107">
        <v>400</v>
      </c>
      <c r="AY410" s="5"/>
      <c r="AZ410" s="5">
        <v>13.36</v>
      </c>
      <c r="BA410" s="104"/>
      <c r="CH410" s="128"/>
    </row>
    <row r="411" spans="1:86">
      <c r="A411" s="103"/>
      <c r="B411" s="107"/>
      <c r="C411" s="107">
        <v>500</v>
      </c>
      <c r="E411" s="103">
        <f t="shared" si="205"/>
        <v>0</v>
      </c>
      <c r="F411" s="103">
        <f t="shared" si="206"/>
        <v>0</v>
      </c>
      <c r="G411" s="114" t="e">
        <f t="shared" si="207"/>
        <v>#DIV/0!</v>
      </c>
      <c r="H411" s="103">
        <f t="shared" si="208"/>
        <v>0</v>
      </c>
      <c r="I411" s="103">
        <f t="shared" si="209"/>
        <v>0</v>
      </c>
      <c r="J411" s="4" t="e">
        <f t="shared" si="210"/>
        <v>#DIV/0!</v>
      </c>
      <c r="K411" s="4" t="e">
        <f t="shared" si="211"/>
        <v>#DIV/0!</v>
      </c>
      <c r="AM411" s="103"/>
      <c r="AN411" s="107"/>
      <c r="AO411" s="107">
        <v>500</v>
      </c>
      <c r="AY411" s="5"/>
      <c r="BA411" s="104"/>
      <c r="CH411" s="128"/>
    </row>
    <row r="412" spans="1:86">
      <c r="A412" s="103"/>
      <c r="B412" s="107"/>
      <c r="C412" s="107">
        <v>600</v>
      </c>
      <c r="E412" s="103">
        <f t="shared" si="205"/>
        <v>0</v>
      </c>
      <c r="F412" s="103">
        <f t="shared" si="206"/>
        <v>0</v>
      </c>
      <c r="G412" s="114" t="e">
        <f t="shared" si="207"/>
        <v>#DIV/0!</v>
      </c>
      <c r="H412" s="103">
        <f t="shared" si="208"/>
        <v>0</v>
      </c>
      <c r="I412" s="103">
        <f t="shared" si="209"/>
        <v>0</v>
      </c>
      <c r="J412" s="4" t="e">
        <f t="shared" si="210"/>
        <v>#DIV/0!</v>
      </c>
      <c r="K412" s="4" t="e">
        <f t="shared" si="211"/>
        <v>#DIV/0!</v>
      </c>
      <c r="AM412" s="103"/>
      <c r="AN412" s="107"/>
      <c r="AO412" s="107">
        <v>600</v>
      </c>
      <c r="AS412" s="103"/>
      <c r="AT412" s="103"/>
      <c r="AU412" s="103"/>
      <c r="AY412" s="4"/>
      <c r="AZ412" s="103"/>
      <c r="BA412" s="104"/>
      <c r="BB412" s="103"/>
      <c r="BC412" s="103"/>
      <c r="BD412" s="103"/>
      <c r="BE412" s="103"/>
      <c r="BF412" s="103"/>
      <c r="BG412" s="103"/>
      <c r="BH412" s="103"/>
      <c r="BI412" s="103"/>
      <c r="BJ412" s="103"/>
      <c r="BK412" s="103"/>
      <c r="BL412" s="103"/>
      <c r="BM412" s="103"/>
      <c r="BN412" s="103"/>
      <c r="BO412" s="103"/>
      <c r="BP412" s="103"/>
      <c r="BQ412" s="103"/>
      <c r="BR412" s="103"/>
      <c r="BS412" s="103"/>
      <c r="BT412" s="103"/>
      <c r="BU412" s="103"/>
      <c r="BV412" s="103"/>
      <c r="BW412" s="103"/>
      <c r="BX412" s="103"/>
      <c r="BY412" s="103"/>
      <c r="BZ412" s="103"/>
      <c r="CA412" s="103"/>
      <c r="CB412" s="103"/>
      <c r="CC412" s="103"/>
      <c r="CD412" s="103"/>
      <c r="CE412" s="103"/>
      <c r="CF412" s="103"/>
      <c r="CG412" s="103"/>
      <c r="CH412" s="128"/>
    </row>
    <row r="413" spans="1:86">
      <c r="A413" s="103"/>
      <c r="B413" s="104"/>
      <c r="C413" s="104"/>
      <c r="E413" s="103"/>
      <c r="F413" s="103"/>
      <c r="G413" s="114"/>
      <c r="H413" s="103"/>
      <c r="I413" s="103"/>
      <c r="J413" s="4"/>
      <c r="K413" s="4"/>
      <c r="AM413" s="103"/>
      <c r="AN413" s="104"/>
      <c r="AO413" s="104"/>
      <c r="AS413" s="103"/>
      <c r="AT413" s="103"/>
      <c r="AU413" s="103"/>
      <c r="AY413" s="4"/>
      <c r="AZ413" s="103"/>
      <c r="BA413" s="104"/>
      <c r="BB413" s="103"/>
      <c r="BC413" s="103"/>
      <c r="BD413" s="103"/>
      <c r="BE413" s="103"/>
      <c r="BF413" s="103"/>
      <c r="BG413" s="103"/>
      <c r="BH413" s="103"/>
      <c r="BI413" s="103"/>
      <c r="BJ413" s="103"/>
      <c r="BK413" s="103"/>
      <c r="BL413" s="103"/>
      <c r="BM413" s="103"/>
      <c r="BN413" s="103"/>
      <c r="BO413" s="103"/>
      <c r="BP413" s="103"/>
      <c r="BQ413" s="103"/>
      <c r="BR413" s="103"/>
      <c r="BS413" s="103"/>
      <c r="BT413" s="103"/>
      <c r="BU413" s="103"/>
      <c r="BV413" s="103"/>
      <c r="BW413" s="103"/>
      <c r="BX413" s="103"/>
      <c r="BY413" s="103"/>
      <c r="BZ413" s="103"/>
      <c r="CA413" s="103"/>
      <c r="CB413" s="103"/>
      <c r="CC413" s="103"/>
      <c r="CD413" s="103"/>
      <c r="CE413" s="103"/>
      <c r="CF413" s="103"/>
      <c r="CG413" s="103"/>
      <c r="CH413" s="104"/>
    </row>
    <row r="414" spans="1:86">
      <c r="A414" s="105"/>
      <c r="B414" s="106"/>
      <c r="C414" s="106" t="s">
        <v>14</v>
      </c>
      <c r="E414" s="103">
        <f>COUNT(AS414:CH414)</f>
        <v>4</v>
      </c>
      <c r="F414" s="103">
        <f>SUM(AS414:CH414)</f>
        <v>310</v>
      </c>
      <c r="G414" s="114">
        <f>AVERAGE(AS414:CH414)</f>
        <v>77.5</v>
      </c>
      <c r="H414" s="103">
        <f>MAX(AS414:CH414)</f>
        <v>101</v>
      </c>
      <c r="I414" s="103">
        <f>MIN(AS414:CH414)</f>
        <v>62</v>
      </c>
      <c r="J414" s="4">
        <f>D414-G414</f>
        <v>-77.5</v>
      </c>
      <c r="K414" s="4">
        <f>STDEV(AS414:CH414)</f>
        <v>17.406895185529212</v>
      </c>
      <c r="AM414" s="105"/>
      <c r="AN414" s="106"/>
      <c r="AO414" s="106" t="s">
        <v>14</v>
      </c>
      <c r="AS414" s="105"/>
      <c r="AT414" s="105"/>
      <c r="AU414" s="105"/>
      <c r="AY414" s="105"/>
      <c r="AZ414" s="105">
        <v>67</v>
      </c>
      <c r="BA414" s="104"/>
      <c r="BB414" s="105"/>
      <c r="BC414" s="105"/>
      <c r="BD414" s="105"/>
      <c r="BE414" s="105"/>
      <c r="BF414" s="105"/>
      <c r="BG414" s="105"/>
      <c r="BH414" s="105"/>
      <c r="BI414" s="105"/>
      <c r="BJ414" s="105"/>
      <c r="BK414" s="105"/>
      <c r="BL414" s="105"/>
      <c r="BM414" s="105">
        <v>62</v>
      </c>
      <c r="BN414" s="105"/>
      <c r="BO414" s="105">
        <v>101</v>
      </c>
      <c r="BP414" s="105"/>
      <c r="BQ414" s="105"/>
      <c r="BR414" s="105">
        <v>80</v>
      </c>
      <c r="BS414" s="105"/>
      <c r="BT414" s="105"/>
      <c r="BU414" s="105"/>
      <c r="BV414" s="105"/>
      <c r="BW414" s="105"/>
      <c r="BX414" s="105"/>
      <c r="BY414" s="105"/>
      <c r="BZ414" s="105"/>
      <c r="CA414" s="105"/>
      <c r="CB414" s="105"/>
      <c r="CC414" s="105"/>
      <c r="CD414" s="105"/>
      <c r="CE414" s="105"/>
      <c r="CF414" s="105"/>
      <c r="CG414" s="105"/>
      <c r="CH414" s="143"/>
    </row>
    <row r="415" spans="1:86">
      <c r="A415" s="103"/>
      <c r="B415" s="107"/>
      <c r="C415" s="107" t="s">
        <v>15</v>
      </c>
      <c r="E415" s="103">
        <f>COUNT(AS415:CH415)</f>
        <v>4</v>
      </c>
      <c r="F415" s="103">
        <f>SUM(AS415:CH415)</f>
        <v>5.6999999999999993</v>
      </c>
      <c r="G415" s="114">
        <f>AVERAGE(AS415:CH415)</f>
        <v>1.4249999999999998</v>
      </c>
      <c r="H415" s="103">
        <f>MAX(AS415:CH415)</f>
        <v>1.9</v>
      </c>
      <c r="I415" s="103">
        <f>MIN(AS415:CH415)</f>
        <v>0.7</v>
      </c>
      <c r="J415" s="4">
        <f>D415-G415</f>
        <v>-1.4249999999999998</v>
      </c>
      <c r="K415" s="4">
        <f>STDEV(AS415:CH415)</f>
        <v>0.52519837521962454</v>
      </c>
      <c r="AM415" s="103"/>
      <c r="AN415" s="107"/>
      <c r="AO415" s="107" t="s">
        <v>15</v>
      </c>
      <c r="AS415" s="103"/>
      <c r="AT415" s="103"/>
      <c r="AU415" s="103"/>
      <c r="AY415" s="155"/>
      <c r="AZ415" s="155">
        <v>1.4</v>
      </c>
      <c r="BA415" s="104"/>
      <c r="BB415" s="103"/>
      <c r="BC415" s="103"/>
      <c r="BD415" s="103"/>
      <c r="BE415" s="103"/>
      <c r="BF415" s="103"/>
      <c r="BG415" s="103"/>
      <c r="BH415" s="103"/>
      <c r="BI415" s="103"/>
      <c r="BJ415" s="103"/>
      <c r="BK415" s="103"/>
      <c r="BL415" s="103"/>
      <c r="BM415" s="103">
        <v>0.7</v>
      </c>
      <c r="BN415" s="103"/>
      <c r="BO415" s="103">
        <v>1.7</v>
      </c>
      <c r="BP415" s="103"/>
      <c r="BQ415" s="103"/>
      <c r="BR415" s="103">
        <v>1.9</v>
      </c>
      <c r="BS415" s="103"/>
      <c r="BT415" s="103"/>
      <c r="BU415" s="103"/>
      <c r="BV415" s="103"/>
      <c r="BW415" s="103"/>
      <c r="BX415" s="103"/>
      <c r="BY415" s="103"/>
      <c r="BZ415" s="103"/>
      <c r="CA415" s="103"/>
      <c r="CB415" s="103"/>
      <c r="CC415" s="103"/>
      <c r="CD415" s="103"/>
      <c r="CE415" s="103"/>
      <c r="CF415" s="103"/>
      <c r="CG415" s="103"/>
      <c r="CH415" s="128"/>
    </row>
    <row r="416" spans="1:86">
      <c r="A416" s="103" t="s">
        <v>0</v>
      </c>
      <c r="B416" s="103" t="s">
        <v>1</v>
      </c>
      <c r="C416" s="103" t="s">
        <v>2</v>
      </c>
      <c r="E416" s="103" t="s">
        <v>3</v>
      </c>
      <c r="F416" s="103" t="s">
        <v>78</v>
      </c>
      <c r="G416" s="114" t="s">
        <v>4</v>
      </c>
      <c r="H416" s="103" t="s">
        <v>5</v>
      </c>
      <c r="I416" s="103" t="s">
        <v>6</v>
      </c>
      <c r="J416" s="4" t="s">
        <v>7</v>
      </c>
      <c r="K416" s="4" t="s">
        <v>8</v>
      </c>
      <c r="AM416" s="123" t="s">
        <v>10</v>
      </c>
      <c r="AN416" s="123" t="s">
        <v>11</v>
      </c>
      <c r="AO416" s="123" t="s">
        <v>12</v>
      </c>
      <c r="AS416" s="123"/>
      <c r="AT416" s="123"/>
      <c r="AU416" s="123"/>
      <c r="AY416" s="123"/>
      <c r="AZ416" s="123"/>
      <c r="BA416" s="110">
        <v>1996</v>
      </c>
      <c r="BB416" s="123"/>
      <c r="BC416" s="123"/>
      <c r="BD416" s="123"/>
      <c r="BE416" s="123"/>
      <c r="BF416" s="123">
        <v>1991</v>
      </c>
      <c r="BG416" s="123">
        <v>1990</v>
      </c>
      <c r="BH416" s="123">
        <v>1990</v>
      </c>
      <c r="BI416" s="123">
        <v>1990</v>
      </c>
      <c r="BJ416" s="123">
        <v>1989</v>
      </c>
      <c r="BK416" s="123">
        <v>1988</v>
      </c>
      <c r="BL416" s="123">
        <v>1988</v>
      </c>
      <c r="BM416" s="123">
        <v>1988</v>
      </c>
      <c r="BN416" s="123">
        <v>1987</v>
      </c>
      <c r="BO416" s="123">
        <v>1987</v>
      </c>
      <c r="BP416" s="123">
        <v>1987</v>
      </c>
      <c r="BQ416" s="123">
        <v>1986</v>
      </c>
      <c r="BR416" s="123">
        <v>1986</v>
      </c>
      <c r="BS416" s="123">
        <v>1986</v>
      </c>
      <c r="BT416" s="123">
        <v>1985</v>
      </c>
      <c r="BU416" s="123">
        <v>1985</v>
      </c>
      <c r="BV416" s="123">
        <v>1985</v>
      </c>
      <c r="BW416" s="123">
        <v>1984</v>
      </c>
      <c r="BX416" s="123">
        <v>1984</v>
      </c>
      <c r="BY416" s="123">
        <v>1984</v>
      </c>
      <c r="BZ416" s="123">
        <v>1983</v>
      </c>
      <c r="CA416" s="123">
        <v>1983</v>
      </c>
      <c r="CB416" s="123">
        <v>1983</v>
      </c>
      <c r="CC416" s="123">
        <v>1983</v>
      </c>
      <c r="CD416" s="123">
        <v>1982</v>
      </c>
      <c r="CE416" s="123">
        <v>1981</v>
      </c>
      <c r="CF416" s="123">
        <v>1981</v>
      </c>
      <c r="CG416" s="123">
        <v>1981</v>
      </c>
      <c r="CH416" s="123">
        <v>1980</v>
      </c>
    </row>
    <row r="417" spans="1:86">
      <c r="A417" s="123">
        <v>10</v>
      </c>
      <c r="B417" s="130">
        <v>64</v>
      </c>
      <c r="C417" s="130" t="s">
        <v>13</v>
      </c>
      <c r="E417" s="103">
        <f t="shared" ref="E417:E430" si="212">COUNT(AS417:CH417)</f>
        <v>5</v>
      </c>
      <c r="F417" s="103">
        <f t="shared" ref="F417:F430" si="213">SUM(AS417:CH417)</f>
        <v>92</v>
      </c>
      <c r="G417" s="114">
        <f t="shared" ref="G417:G430" si="214">AVERAGE(AS417:CH417)</f>
        <v>18.399999999999999</v>
      </c>
      <c r="H417" s="103">
        <f t="shared" ref="H417:H430" si="215">MAX(AS417:CH417)</f>
        <v>26</v>
      </c>
      <c r="I417" s="103">
        <f t="shared" ref="I417:I430" si="216">MIN(AS417:CH417)</f>
        <v>7</v>
      </c>
      <c r="J417" s="4">
        <f>D417-G417</f>
        <v>-18.399999999999999</v>
      </c>
      <c r="K417" s="4">
        <f t="shared" ref="K417:K430" si="217">STDEV(AS417:CH417)</f>
        <v>7.8294316524253542</v>
      </c>
      <c r="AM417" s="123">
        <v>10</v>
      </c>
      <c r="AN417" s="130">
        <v>64</v>
      </c>
      <c r="AO417" s="130" t="s">
        <v>13</v>
      </c>
      <c r="AS417" s="123"/>
      <c r="AT417" s="123"/>
      <c r="AU417" s="123"/>
      <c r="AY417" s="123"/>
      <c r="AZ417" s="123"/>
      <c r="BA417" s="104"/>
      <c r="BB417" s="123"/>
      <c r="BC417" s="123"/>
      <c r="BD417" s="123"/>
      <c r="BE417" s="123"/>
      <c r="BF417" s="123"/>
      <c r="BG417" s="123"/>
      <c r="BH417" s="123"/>
      <c r="BI417" s="123"/>
      <c r="BJ417" s="123"/>
      <c r="BK417" s="123"/>
      <c r="BL417" s="123">
        <v>21</v>
      </c>
      <c r="BM417" s="123"/>
      <c r="BN417" s="123"/>
      <c r="BO417" s="123"/>
      <c r="BP417" s="123">
        <v>7</v>
      </c>
      <c r="BQ417" s="123"/>
      <c r="BR417" s="123"/>
      <c r="BS417" s="123">
        <v>14</v>
      </c>
      <c r="BT417" s="123"/>
      <c r="BU417" s="123"/>
      <c r="BV417" s="123">
        <v>24</v>
      </c>
      <c r="BW417" s="123"/>
      <c r="BX417" s="123"/>
      <c r="BY417" s="123">
        <v>26</v>
      </c>
      <c r="BZ417" s="123"/>
      <c r="CA417" s="123"/>
      <c r="CB417" s="123"/>
      <c r="CC417" s="123"/>
      <c r="CD417" s="123"/>
      <c r="CE417" s="123"/>
      <c r="CF417" s="123"/>
      <c r="CG417" s="123"/>
      <c r="CH417" s="133"/>
    </row>
    <row r="418" spans="1:86">
      <c r="A418" s="103"/>
      <c r="B418" s="107"/>
      <c r="C418" s="106">
        <v>0</v>
      </c>
      <c r="E418" s="103">
        <f t="shared" si="212"/>
        <v>5</v>
      </c>
      <c r="F418" s="103">
        <f t="shared" si="213"/>
        <v>122.99999999999999</v>
      </c>
      <c r="G418" s="114">
        <f t="shared" si="214"/>
        <v>24.599999999999998</v>
      </c>
      <c r="H418" s="103">
        <f t="shared" si="215"/>
        <v>26.3</v>
      </c>
      <c r="I418" s="103">
        <f t="shared" si="216"/>
        <v>20.3</v>
      </c>
      <c r="J418" s="4">
        <f>D418-G418</f>
        <v>-24.599999999999998</v>
      </c>
      <c r="K418" s="4">
        <f t="shared" si="217"/>
        <v>2.5179356624028344</v>
      </c>
      <c r="AM418" s="103"/>
      <c r="AN418" s="107"/>
      <c r="AO418" s="106">
        <v>0</v>
      </c>
      <c r="AS418" s="105"/>
      <c r="AT418" s="105"/>
      <c r="AU418" s="105"/>
      <c r="AY418" s="105"/>
      <c r="AZ418" s="105"/>
      <c r="BA418" s="104"/>
      <c r="BB418" s="105"/>
      <c r="BC418" s="105"/>
      <c r="BD418" s="105"/>
      <c r="BE418" s="105"/>
      <c r="BF418" s="105"/>
      <c r="BG418" s="105"/>
      <c r="BH418" s="105"/>
      <c r="BI418" s="105"/>
      <c r="BJ418" s="105"/>
      <c r="BK418" s="105"/>
      <c r="BL418" s="105">
        <v>24.4</v>
      </c>
      <c r="BM418" s="105"/>
      <c r="BN418" s="105"/>
      <c r="BO418" s="105"/>
      <c r="BP418" s="105">
        <v>26.1</v>
      </c>
      <c r="BQ418" s="105"/>
      <c r="BR418" s="105"/>
      <c r="BS418" s="105">
        <v>26.3</v>
      </c>
      <c r="BT418" s="105"/>
      <c r="BU418" s="105"/>
      <c r="BV418" s="105">
        <v>25.9</v>
      </c>
      <c r="BW418" s="105"/>
      <c r="BX418" s="105"/>
      <c r="BY418" s="105">
        <v>20.3</v>
      </c>
      <c r="BZ418" s="105"/>
      <c r="CA418" s="105"/>
      <c r="CB418" s="105"/>
      <c r="CC418" s="105"/>
      <c r="CD418" s="105"/>
      <c r="CE418" s="105"/>
      <c r="CF418" s="105"/>
      <c r="CG418" s="105"/>
      <c r="CH418" s="143"/>
    </row>
    <row r="419" spans="1:86">
      <c r="A419" s="103"/>
      <c r="B419" s="107"/>
      <c r="C419" s="107">
        <v>10</v>
      </c>
      <c r="E419" s="103">
        <f t="shared" si="212"/>
        <v>5</v>
      </c>
      <c r="F419" s="103">
        <f t="shared" si="213"/>
        <v>121.66999999999999</v>
      </c>
      <c r="G419" s="114">
        <f t="shared" si="214"/>
        <v>24.333999999999996</v>
      </c>
      <c r="H419" s="103">
        <f t="shared" si="215"/>
        <v>26.2</v>
      </c>
      <c r="I419" s="103">
        <f t="shared" si="216"/>
        <v>20.239999999999998</v>
      </c>
      <c r="J419" s="4">
        <f>D419-G419</f>
        <v>-24.333999999999996</v>
      </c>
      <c r="K419" s="4">
        <f t="shared" si="217"/>
        <v>2.4794313864271382</v>
      </c>
      <c r="AM419" s="103"/>
      <c r="AN419" s="107"/>
      <c r="AO419" s="107">
        <v>10</v>
      </c>
      <c r="BA419" s="104"/>
      <c r="BL419" s="103">
        <v>23.76</v>
      </c>
      <c r="BP419" s="103">
        <v>26.2</v>
      </c>
      <c r="BS419" s="103">
        <v>25.95</v>
      </c>
      <c r="BV419" s="103">
        <v>25.52</v>
      </c>
      <c r="BY419" s="103">
        <v>20.239999999999998</v>
      </c>
      <c r="CH419" s="128"/>
    </row>
    <row r="420" spans="1:86">
      <c r="A420" s="103"/>
      <c r="B420" s="107"/>
      <c r="C420" s="107">
        <v>20</v>
      </c>
      <c r="E420" s="103">
        <f t="shared" si="212"/>
        <v>5</v>
      </c>
      <c r="F420" s="103">
        <f t="shared" si="213"/>
        <v>121.58000000000001</v>
      </c>
      <c r="G420" s="114">
        <f t="shared" si="214"/>
        <v>24.316000000000003</v>
      </c>
      <c r="H420" s="103">
        <f t="shared" si="215"/>
        <v>26.2</v>
      </c>
      <c r="I420" s="103">
        <f t="shared" si="216"/>
        <v>20.21</v>
      </c>
      <c r="J420" s="4">
        <f t="shared" ref="J420:J430" si="218">D420-G420</f>
        <v>-24.316000000000003</v>
      </c>
      <c r="K420" s="4">
        <f t="shared" si="217"/>
        <v>2.482565205588767</v>
      </c>
      <c r="AM420" s="103"/>
      <c r="AN420" s="107"/>
      <c r="AO420" s="107">
        <v>20</v>
      </c>
      <c r="BA420" s="104"/>
      <c r="BL420" s="103">
        <v>23.76</v>
      </c>
      <c r="BP420" s="103">
        <v>26.2</v>
      </c>
      <c r="BS420" s="103">
        <v>25.9</v>
      </c>
      <c r="BV420" s="103">
        <v>25.51</v>
      </c>
      <c r="BY420" s="103">
        <v>20.21</v>
      </c>
      <c r="CH420" s="128"/>
    </row>
    <row r="421" spans="1:86">
      <c r="A421" s="103"/>
      <c r="B421" s="107"/>
      <c r="C421" s="107">
        <v>30</v>
      </c>
      <c r="E421" s="103">
        <f t="shared" si="212"/>
        <v>5</v>
      </c>
      <c r="F421" s="103">
        <f t="shared" si="213"/>
        <v>121.49000000000001</v>
      </c>
      <c r="G421" s="114">
        <f t="shared" si="214"/>
        <v>24.298000000000002</v>
      </c>
      <c r="H421" s="103">
        <f t="shared" si="215"/>
        <v>26.21</v>
      </c>
      <c r="I421" s="103">
        <f t="shared" si="216"/>
        <v>20.18</v>
      </c>
      <c r="J421" s="4">
        <f t="shared" si="218"/>
        <v>-24.298000000000002</v>
      </c>
      <c r="K421" s="4">
        <f t="shared" si="217"/>
        <v>2.49475850534676</v>
      </c>
      <c r="AM421" s="103"/>
      <c r="AN421" s="107"/>
      <c r="AO421" s="107">
        <v>30</v>
      </c>
      <c r="BA421" s="104"/>
      <c r="BL421" s="103">
        <v>23.72</v>
      </c>
      <c r="BP421" s="103">
        <v>26.21</v>
      </c>
      <c r="BS421" s="103">
        <v>25.88</v>
      </c>
      <c r="BV421" s="103">
        <v>25.5</v>
      </c>
      <c r="BY421" s="103">
        <v>20.18</v>
      </c>
      <c r="CH421" s="128"/>
    </row>
    <row r="422" spans="1:86">
      <c r="A422" s="103"/>
      <c r="B422" s="107"/>
      <c r="C422" s="107">
        <v>50</v>
      </c>
      <c r="E422" s="103">
        <f t="shared" si="212"/>
        <v>5</v>
      </c>
      <c r="F422" s="103">
        <f t="shared" si="213"/>
        <v>117.77000000000001</v>
      </c>
      <c r="G422" s="114">
        <f t="shared" si="214"/>
        <v>23.554000000000002</v>
      </c>
      <c r="H422" s="103">
        <f t="shared" si="215"/>
        <v>26.26</v>
      </c>
      <c r="I422" s="103">
        <f t="shared" si="216"/>
        <v>16.79</v>
      </c>
      <c r="J422" s="4">
        <f t="shared" si="218"/>
        <v>-23.554000000000002</v>
      </c>
      <c r="K422" s="4">
        <f t="shared" si="217"/>
        <v>3.9470596651178109</v>
      </c>
      <c r="AM422" s="103"/>
      <c r="AN422" s="107"/>
      <c r="AO422" s="107">
        <v>50</v>
      </c>
      <c r="BA422" s="104"/>
      <c r="BL422" s="103">
        <v>23.34</v>
      </c>
      <c r="BP422" s="103">
        <v>26.26</v>
      </c>
      <c r="BS422" s="103">
        <v>25.88</v>
      </c>
      <c r="BV422" s="103">
        <v>25.5</v>
      </c>
      <c r="BY422" s="103">
        <v>16.79</v>
      </c>
      <c r="CH422" s="128"/>
    </row>
    <row r="423" spans="1:86">
      <c r="A423" s="103"/>
      <c r="B423" s="107"/>
      <c r="C423" s="107">
        <v>75</v>
      </c>
      <c r="E423" s="103">
        <f t="shared" si="212"/>
        <v>5</v>
      </c>
      <c r="F423" s="103">
        <f t="shared" si="213"/>
        <v>112.61999999999999</v>
      </c>
      <c r="G423" s="114">
        <f t="shared" si="214"/>
        <v>22.523999999999997</v>
      </c>
      <c r="H423" s="103">
        <f t="shared" si="215"/>
        <v>25.98</v>
      </c>
      <c r="I423" s="103">
        <f t="shared" si="216"/>
        <v>13.83</v>
      </c>
      <c r="J423" s="4">
        <f t="shared" si="218"/>
        <v>-22.523999999999997</v>
      </c>
      <c r="K423" s="4">
        <f t="shared" si="217"/>
        <v>5.1593245681968929</v>
      </c>
      <c r="AM423" s="103"/>
      <c r="AN423" s="107"/>
      <c r="AO423" s="107">
        <v>75</v>
      </c>
      <c r="BA423" s="104"/>
      <c r="BL423" s="103">
        <v>21.75</v>
      </c>
      <c r="BP423" s="103">
        <v>25.98</v>
      </c>
      <c r="BS423" s="103">
        <v>25.9</v>
      </c>
      <c r="BV423" s="103">
        <v>25.16</v>
      </c>
      <c r="BY423" s="103">
        <v>13.83</v>
      </c>
      <c r="CH423" s="128"/>
    </row>
    <row r="424" spans="1:86">
      <c r="A424" s="103"/>
      <c r="B424" s="107"/>
      <c r="C424" s="107">
        <v>100</v>
      </c>
      <c r="E424" s="103">
        <f t="shared" si="212"/>
        <v>5</v>
      </c>
      <c r="F424" s="103">
        <f t="shared" si="213"/>
        <v>107.21000000000001</v>
      </c>
      <c r="G424" s="114">
        <f t="shared" si="214"/>
        <v>21.442</v>
      </c>
      <c r="H424" s="103">
        <f t="shared" si="215"/>
        <v>25.9</v>
      </c>
      <c r="I424" s="103">
        <f t="shared" si="216"/>
        <v>12.5</v>
      </c>
      <c r="J424" s="4">
        <f t="shared" si="218"/>
        <v>-21.442</v>
      </c>
      <c r="K424" s="4">
        <f t="shared" si="217"/>
        <v>5.4323954200702129</v>
      </c>
      <c r="AM424" s="103"/>
      <c r="AN424" s="107"/>
      <c r="AO424" s="107">
        <v>100</v>
      </c>
      <c r="BA424" s="104"/>
      <c r="BL424" s="103">
        <v>20.34</v>
      </c>
      <c r="BP424" s="103">
        <v>25.07</v>
      </c>
      <c r="BS424" s="103">
        <v>25.9</v>
      </c>
      <c r="BV424" s="103">
        <v>23.4</v>
      </c>
      <c r="BY424" s="103">
        <v>12.5</v>
      </c>
      <c r="CH424" s="128"/>
    </row>
    <row r="425" spans="1:86">
      <c r="A425" s="103"/>
      <c r="B425" s="107"/>
      <c r="C425" s="107">
        <v>150</v>
      </c>
      <c r="E425" s="103">
        <f t="shared" si="212"/>
        <v>5</v>
      </c>
      <c r="F425" s="103">
        <f t="shared" si="213"/>
        <v>93.71</v>
      </c>
      <c r="G425" s="114">
        <f t="shared" si="214"/>
        <v>18.741999999999997</v>
      </c>
      <c r="H425" s="103">
        <f t="shared" si="215"/>
        <v>24.1</v>
      </c>
      <c r="I425" s="103">
        <f t="shared" si="216"/>
        <v>10.61</v>
      </c>
      <c r="J425" s="4">
        <f t="shared" si="218"/>
        <v>-18.741999999999997</v>
      </c>
      <c r="K425" s="4">
        <f t="shared" si="217"/>
        <v>5.3187188306959845</v>
      </c>
      <c r="AM425" s="103"/>
      <c r="AN425" s="107"/>
      <c r="AO425" s="107">
        <v>150</v>
      </c>
      <c r="BA425" s="104"/>
      <c r="BL425" s="103">
        <v>16.48</v>
      </c>
      <c r="BP425" s="103">
        <v>21.77</v>
      </c>
      <c r="BS425" s="103">
        <v>24.1</v>
      </c>
      <c r="BV425" s="103">
        <v>20.75</v>
      </c>
      <c r="BY425" s="103">
        <v>10.61</v>
      </c>
      <c r="CH425" s="128"/>
    </row>
    <row r="426" spans="1:86">
      <c r="A426" s="103"/>
      <c r="B426" s="107"/>
      <c r="C426" s="107">
        <v>200</v>
      </c>
      <c r="E426" s="103">
        <f t="shared" si="212"/>
        <v>5</v>
      </c>
      <c r="F426" s="103">
        <f t="shared" si="213"/>
        <v>77.5</v>
      </c>
      <c r="G426" s="114">
        <f t="shared" si="214"/>
        <v>15.5</v>
      </c>
      <c r="H426" s="103">
        <f t="shared" si="215"/>
        <v>20.18</v>
      </c>
      <c r="I426" s="103">
        <f t="shared" si="216"/>
        <v>8.73</v>
      </c>
      <c r="J426" s="4">
        <f t="shared" si="218"/>
        <v>-15.5</v>
      </c>
      <c r="K426" s="4">
        <f t="shared" si="217"/>
        <v>4.7193378772874492</v>
      </c>
      <c r="AM426" s="103"/>
      <c r="AN426" s="107"/>
      <c r="AO426" s="107">
        <v>200</v>
      </c>
      <c r="BA426" s="104"/>
      <c r="BL426" s="103">
        <v>13.14</v>
      </c>
      <c r="BP426" s="103">
        <v>16.010000000000002</v>
      </c>
      <c r="BS426" s="103">
        <v>20.18</v>
      </c>
      <c r="BV426" s="103">
        <v>19.440000000000001</v>
      </c>
      <c r="BY426" s="103">
        <v>8.73</v>
      </c>
      <c r="CH426" s="128"/>
    </row>
    <row r="427" spans="1:86">
      <c r="A427" s="103"/>
      <c r="B427" s="107"/>
      <c r="C427" s="107">
        <v>300</v>
      </c>
      <c r="E427" s="103">
        <f t="shared" si="212"/>
        <v>0</v>
      </c>
      <c r="F427" s="103">
        <f t="shared" si="213"/>
        <v>0</v>
      </c>
      <c r="G427" s="114" t="e">
        <f t="shared" si="214"/>
        <v>#DIV/0!</v>
      </c>
      <c r="H427" s="103">
        <f t="shared" si="215"/>
        <v>0</v>
      </c>
      <c r="I427" s="103">
        <f t="shared" si="216"/>
        <v>0</v>
      </c>
      <c r="J427" s="4" t="e">
        <f t="shared" si="218"/>
        <v>#DIV/0!</v>
      </c>
      <c r="K427" s="4" t="e">
        <f t="shared" si="217"/>
        <v>#DIV/0!</v>
      </c>
      <c r="AM427" s="103"/>
      <c r="AN427" s="107"/>
      <c r="AO427" s="107">
        <v>300</v>
      </c>
      <c r="BA427" s="104"/>
      <c r="CH427" s="128"/>
    </row>
    <row r="428" spans="1:86">
      <c r="A428" s="103"/>
      <c r="B428" s="107"/>
      <c r="C428" s="107">
        <v>400</v>
      </c>
      <c r="E428" s="103">
        <f t="shared" si="212"/>
        <v>0</v>
      </c>
      <c r="F428" s="103">
        <f t="shared" si="213"/>
        <v>0</v>
      </c>
      <c r="G428" s="114" t="e">
        <f t="shared" si="214"/>
        <v>#DIV/0!</v>
      </c>
      <c r="H428" s="103">
        <f t="shared" si="215"/>
        <v>0</v>
      </c>
      <c r="I428" s="103">
        <f t="shared" si="216"/>
        <v>0</v>
      </c>
      <c r="J428" s="4" t="e">
        <f t="shared" si="218"/>
        <v>#DIV/0!</v>
      </c>
      <c r="K428" s="4" t="e">
        <f t="shared" si="217"/>
        <v>#DIV/0!</v>
      </c>
      <c r="AM428" s="103"/>
      <c r="AN428" s="107"/>
      <c r="AO428" s="107">
        <v>400</v>
      </c>
      <c r="BA428" s="104"/>
      <c r="CH428" s="128"/>
    </row>
    <row r="429" spans="1:86">
      <c r="A429" s="103"/>
      <c r="B429" s="107"/>
      <c r="C429" s="107">
        <v>500</v>
      </c>
      <c r="E429" s="103">
        <f t="shared" si="212"/>
        <v>0</v>
      </c>
      <c r="F429" s="103">
        <f t="shared" si="213"/>
        <v>0</v>
      </c>
      <c r="G429" s="114" t="e">
        <f t="shared" si="214"/>
        <v>#DIV/0!</v>
      </c>
      <c r="H429" s="103">
        <f t="shared" si="215"/>
        <v>0</v>
      </c>
      <c r="I429" s="103">
        <f t="shared" si="216"/>
        <v>0</v>
      </c>
      <c r="J429" s="4" t="e">
        <f t="shared" si="218"/>
        <v>#DIV/0!</v>
      </c>
      <c r="K429" s="4" t="e">
        <f t="shared" si="217"/>
        <v>#DIV/0!</v>
      </c>
      <c r="AM429" s="103"/>
      <c r="AN429" s="107"/>
      <c r="AO429" s="107">
        <v>500</v>
      </c>
      <c r="BA429" s="104"/>
      <c r="CH429" s="128"/>
    </row>
    <row r="430" spans="1:86">
      <c r="A430" s="103"/>
      <c r="B430" s="107"/>
      <c r="C430" s="107">
        <v>600</v>
      </c>
      <c r="E430" s="103">
        <f t="shared" si="212"/>
        <v>0</v>
      </c>
      <c r="F430" s="103">
        <f t="shared" si="213"/>
        <v>0</v>
      </c>
      <c r="G430" s="114" t="e">
        <f t="shared" si="214"/>
        <v>#DIV/0!</v>
      </c>
      <c r="H430" s="103">
        <f t="shared" si="215"/>
        <v>0</v>
      </c>
      <c r="I430" s="103">
        <f t="shared" si="216"/>
        <v>0</v>
      </c>
      <c r="J430" s="4" t="e">
        <f t="shared" si="218"/>
        <v>#DIV/0!</v>
      </c>
      <c r="K430" s="4" t="e">
        <f t="shared" si="217"/>
        <v>#DIV/0!</v>
      </c>
      <c r="AM430" s="103"/>
      <c r="AN430" s="107"/>
      <c r="AO430" s="107">
        <v>600</v>
      </c>
      <c r="AS430" s="103"/>
      <c r="AT430" s="103"/>
      <c r="AU430" s="103"/>
      <c r="AY430" s="103"/>
      <c r="AZ430" s="103"/>
      <c r="BA430" s="104"/>
      <c r="BB430" s="103"/>
      <c r="BC430" s="103"/>
      <c r="BD430" s="103"/>
      <c r="BE430" s="103"/>
      <c r="BF430" s="103"/>
      <c r="BG430" s="103"/>
      <c r="BH430" s="103"/>
      <c r="BI430" s="103"/>
      <c r="BJ430" s="103"/>
      <c r="BK430" s="103"/>
      <c r="BL430" s="103"/>
      <c r="BM430" s="103"/>
      <c r="BN430" s="103"/>
      <c r="BO430" s="103"/>
      <c r="BP430" s="103"/>
      <c r="BQ430" s="103"/>
      <c r="BR430" s="103"/>
      <c r="BS430" s="103"/>
      <c r="BT430" s="103"/>
      <c r="BU430" s="103"/>
      <c r="BV430" s="103"/>
      <c r="BW430" s="103"/>
      <c r="BX430" s="103"/>
      <c r="BY430" s="103"/>
      <c r="BZ430" s="103"/>
      <c r="CA430" s="103"/>
      <c r="CB430" s="103"/>
      <c r="CC430" s="103"/>
      <c r="CD430" s="103"/>
      <c r="CE430" s="103"/>
      <c r="CF430" s="103"/>
      <c r="CG430" s="103"/>
      <c r="CH430" s="128"/>
    </row>
    <row r="431" spans="1:86">
      <c r="A431" s="103"/>
      <c r="B431" s="104"/>
      <c r="C431" s="104"/>
      <c r="E431" s="103"/>
      <c r="F431" s="103"/>
      <c r="G431" s="114"/>
      <c r="H431" s="103"/>
      <c r="I431" s="103"/>
      <c r="J431" s="4"/>
      <c r="K431" s="4"/>
      <c r="AM431" s="103"/>
      <c r="AN431" s="104"/>
      <c r="AO431" s="104"/>
      <c r="AS431" s="103"/>
      <c r="AT431" s="103"/>
      <c r="AU431" s="103"/>
      <c r="AY431" s="103"/>
      <c r="AZ431" s="103"/>
      <c r="BA431" s="104"/>
      <c r="BB431" s="103"/>
      <c r="BC431" s="103"/>
      <c r="BD431" s="103"/>
      <c r="BE431" s="103"/>
      <c r="BF431" s="103"/>
      <c r="BG431" s="103"/>
      <c r="BH431" s="103"/>
      <c r="BI431" s="103"/>
      <c r="BJ431" s="103"/>
      <c r="BK431" s="103"/>
      <c r="BL431" s="103"/>
      <c r="BM431" s="103"/>
      <c r="BN431" s="103"/>
      <c r="BO431" s="103"/>
      <c r="BP431" s="103"/>
      <c r="BQ431" s="103"/>
      <c r="BR431" s="103"/>
      <c r="BS431" s="103"/>
      <c r="BT431" s="103"/>
      <c r="BU431" s="103"/>
      <c r="BV431" s="103"/>
      <c r="BW431" s="103"/>
      <c r="BX431" s="103"/>
      <c r="BY431" s="103"/>
      <c r="BZ431" s="103"/>
      <c r="CA431" s="103"/>
      <c r="CB431" s="103"/>
      <c r="CC431" s="103"/>
      <c r="CD431" s="103"/>
      <c r="CE431" s="103"/>
      <c r="CF431" s="103"/>
      <c r="CG431" s="103"/>
      <c r="CH431" s="104"/>
    </row>
    <row r="432" spans="1:86">
      <c r="A432" s="105"/>
      <c r="B432" s="106"/>
      <c r="C432" s="106" t="s">
        <v>14</v>
      </c>
      <c r="E432" s="103">
        <f>COUNT(AS432:CH432)</f>
        <v>5</v>
      </c>
      <c r="F432" s="103">
        <f>SUM(AS432:CH432)</f>
        <v>548</v>
      </c>
      <c r="G432" s="114">
        <f>AVERAGE(AS432:CH432)</f>
        <v>109.6</v>
      </c>
      <c r="H432" s="103">
        <f>MAX(AS432:CH432)</f>
        <v>161</v>
      </c>
      <c r="I432" s="103">
        <f>MIN(AS432:CH432)</f>
        <v>73</v>
      </c>
      <c r="J432" s="4">
        <f>D432-G432</f>
        <v>-109.6</v>
      </c>
      <c r="K432" s="4">
        <f>STDEV(AS432:CH432)</f>
        <v>43.078997202813333</v>
      </c>
      <c r="AM432" s="105"/>
      <c r="AN432" s="106"/>
      <c r="AO432" s="106" t="s">
        <v>14</v>
      </c>
      <c r="AS432" s="105"/>
      <c r="AT432" s="105"/>
      <c r="AU432" s="105"/>
      <c r="AY432" s="105"/>
      <c r="AZ432" s="105"/>
      <c r="BA432" s="104"/>
      <c r="BB432" s="105"/>
      <c r="BC432" s="105"/>
      <c r="BD432" s="105"/>
      <c r="BE432" s="105"/>
      <c r="BF432" s="105"/>
      <c r="BG432" s="105"/>
      <c r="BH432" s="105"/>
      <c r="BI432" s="105"/>
      <c r="BJ432" s="105"/>
      <c r="BK432" s="105"/>
      <c r="BL432" s="105">
        <v>73</v>
      </c>
      <c r="BM432" s="105"/>
      <c r="BN432" s="105"/>
      <c r="BO432" s="105"/>
      <c r="BP432" s="105">
        <v>83</v>
      </c>
      <c r="BQ432" s="105"/>
      <c r="BR432" s="105"/>
      <c r="BS432" s="105">
        <v>152</v>
      </c>
      <c r="BT432" s="105"/>
      <c r="BU432" s="105"/>
      <c r="BV432" s="105">
        <v>161</v>
      </c>
      <c r="BW432" s="105"/>
      <c r="BX432" s="105"/>
      <c r="BY432" s="105">
        <v>79</v>
      </c>
      <c r="BZ432" s="105"/>
      <c r="CA432" s="105"/>
      <c r="CB432" s="105"/>
      <c r="CC432" s="105"/>
      <c r="CD432" s="105"/>
      <c r="CE432" s="105"/>
      <c r="CF432" s="105"/>
      <c r="CG432" s="105"/>
      <c r="CH432" s="143"/>
    </row>
    <row r="433" spans="1:86">
      <c r="A433" s="103"/>
      <c r="B433" s="107"/>
      <c r="C433" s="107" t="s">
        <v>15</v>
      </c>
      <c r="E433" s="103">
        <f>COUNT(AS433:CH433)</f>
        <v>5</v>
      </c>
      <c r="F433" s="103">
        <f>SUM(AS433:CH433)</f>
        <v>5</v>
      </c>
      <c r="G433" s="114">
        <f>AVERAGE(AS433:CH433)</f>
        <v>1</v>
      </c>
      <c r="H433" s="103">
        <f>MAX(AS433:CH433)</f>
        <v>1.6</v>
      </c>
      <c r="I433" s="103">
        <f>MIN(AS433:CH433)</f>
        <v>0.4</v>
      </c>
      <c r="J433" s="4">
        <f>D433-G433</f>
        <v>-1</v>
      </c>
      <c r="K433" s="4">
        <f>STDEV(AS433:CH433)</f>
        <v>0.56568542494923812</v>
      </c>
      <c r="AM433" s="103"/>
      <c r="AN433" s="107"/>
      <c r="AO433" s="107" t="s">
        <v>15</v>
      </c>
      <c r="AS433" s="103"/>
      <c r="AT433" s="103"/>
      <c r="AU433" s="103"/>
      <c r="AY433" s="103"/>
      <c r="AZ433" s="103"/>
      <c r="BA433" s="104"/>
      <c r="BB433" s="103"/>
      <c r="BC433" s="103"/>
      <c r="BD433" s="103"/>
      <c r="BE433" s="103"/>
      <c r="BF433" s="103"/>
      <c r="BG433" s="103"/>
      <c r="BH433" s="103"/>
      <c r="BI433" s="103"/>
      <c r="BJ433" s="103"/>
      <c r="BK433" s="103"/>
      <c r="BL433" s="103">
        <v>1.2</v>
      </c>
      <c r="BM433" s="103"/>
      <c r="BN433" s="103"/>
      <c r="BO433" s="103"/>
      <c r="BP433" s="103">
        <v>1.6</v>
      </c>
      <c r="BQ433" s="103"/>
      <c r="BR433" s="103"/>
      <c r="BS433" s="103">
        <v>1.4</v>
      </c>
      <c r="BT433" s="103"/>
      <c r="BU433" s="103"/>
      <c r="BV433" s="103">
        <v>0.4</v>
      </c>
      <c r="BW433" s="103"/>
      <c r="BX433" s="103"/>
      <c r="BY433" s="103">
        <v>0.4</v>
      </c>
      <c r="BZ433" s="103"/>
      <c r="CA433" s="103"/>
      <c r="CB433" s="103"/>
      <c r="CC433" s="103"/>
      <c r="CD433" s="103"/>
      <c r="CE433" s="103"/>
      <c r="CF433" s="103"/>
      <c r="CG433" s="103"/>
      <c r="CH433" s="128"/>
    </row>
    <row r="434" spans="1:86">
      <c r="E434" s="103"/>
    </row>
    <row r="435" spans="1:86">
      <c r="E435" s="103"/>
      <c r="AY435" s="160"/>
    </row>
  </sheetData>
  <phoneticPr fontId="3"/>
  <printOptions gridLinesSet="0"/>
  <pageMargins left="0.83" right="0.6692913385826772" top="1.22" bottom="0.88" header="0.76" footer="0.51181102362204722"/>
  <pageSetup paperSize="259" orientation="portrait" blackAndWhite="1" horizontalDpi="360" verticalDpi="360" r:id="rId1"/>
  <headerFooter alignWithMargins="0">
    <oddHeader>&amp;A</oddHeader>
    <oddFooter>-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入力シート①</vt:lpstr>
      <vt:lpstr>海洋観測速報-基本</vt:lpstr>
      <vt:lpstr>海洋観測速報-印刷用</vt:lpstr>
      <vt:lpstr>予報会議用</vt:lpstr>
      <vt:lpstr>集計表①</vt:lpstr>
      <vt:lpstr>定地水温</vt:lpstr>
      <vt:lpstr>TEISEN10</vt:lpstr>
      <vt:lpstr>TEISEN10!m</vt:lpstr>
      <vt:lpstr>TEISEN10!Print_Area</vt:lpstr>
      <vt:lpstr>'海洋観測速報-基本'!Print_Area</vt:lpstr>
      <vt:lpstr>入力シート①!Print_Area</vt:lpstr>
      <vt:lpstr>XCtbtbDELrt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定線観測</dc:title>
  <dc:creator>八丈分場</dc:creator>
  <cp:lastModifiedBy>suisan</cp:lastModifiedBy>
  <cp:lastPrinted>2019-11-20T07:49:03Z</cp:lastPrinted>
  <dcterms:created xsi:type="dcterms:W3CDTF">2001-03-16T02:37:58Z</dcterms:created>
  <dcterms:modified xsi:type="dcterms:W3CDTF">2019-11-20T07:49:07Z</dcterms:modified>
</cp:coreProperties>
</file>